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05" yWindow="-105" windowWidth="23250" windowHeight="12570" firstSheet="10" activeTab="13"/>
  </bookViews>
  <sheets>
    <sheet name="foxz" sheetId="7" state="veryHidden" r:id="rId1"/>
    <sheet name="B2-Thu chi" sheetId="2" state="hidden" r:id="rId2"/>
    <sheet name="B1- Cân đối" sheetId="9" state="hidden" r:id="rId3"/>
    <sheet name="SGV" sheetId="22" state="veryHidden" r:id="rId4"/>
    <sheet name="Kangatang" sheetId="23" state="veryHidden" r:id=""/>
    <sheet name="Kangatang_2" sheetId="24" state="veryHidden" r:id=""/>
    <sheet name="Kangatang_3" sheetId="25" state="veryHidden" r:id=""/>
    <sheet name="Kangatang_4" sheetId="26" state="veryHidden" r:id=""/>
    <sheet name="Kangatang_5" sheetId="27" state="veryHidden" r:id=""/>
    <sheet name="Kangatang_6" sheetId="28" state="veryHidden" r:id=""/>
    <sheet name="B1-TH" sheetId="15" r:id="rId5"/>
    <sheet name="B2 -Chi tiết" sheetId="11" r:id="rId6"/>
    <sheet name="B4 -Trường học (2)" sheetId="21" state="hidden" r:id="rId7"/>
    <sheet name="B2a -CĐCS các trường" sheetId="18" r:id="rId8"/>
    <sheet name="B5" sheetId="1" state="hidden" r:id="rId9"/>
  </sheets>
  <definedNames>
    <definedName name="_xlnm.Print_Area" localSheetId="10">'B1-TH'!$A$1:$O$32</definedName>
    <definedName name="_xlnm.Print_Area" localSheetId="11">'B2 -Chi tiết'!$A$1:$T$63</definedName>
    <definedName name="_xlnm.Print_Area" localSheetId="13">'B2a -CĐCS các trường'!$A$1:$L$37</definedName>
    <definedName name="_xlnm.Print_Area" localSheetId="1">'B2-Thu chi'!$A$1:$M$114</definedName>
    <definedName name="_xlnm.Print_Area" localSheetId="14">'B5'!$A$2:$K$57</definedName>
    <definedName name="_xlnm.Print_Titles" localSheetId="10">'B1-TH'!$4:$6</definedName>
    <definedName name="_xlnm.Print_Titles" localSheetId="1">'B2-Thu chi'!$5:$8</definedName>
    <definedName name="_xlnm.Print_Titles" localSheetId="14">'B5'!$A:$B,'B5'!$6:$7</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 i="15" l="1"/>
  <c r="M7" i="15"/>
  <c r="L7" i="15"/>
  <c r="K7" i="15"/>
  <c r="J7" i="15"/>
  <c r="I7" i="15"/>
  <c r="H7" i="15"/>
  <c r="G7" i="15"/>
  <c r="N8" i="15"/>
  <c r="M8" i="15"/>
  <c r="L8" i="15"/>
  <c r="K8" i="15"/>
  <c r="J8" i="15"/>
  <c r="I8" i="15"/>
  <c r="H8" i="15"/>
  <c r="G8" i="15"/>
  <c r="G9" i="15"/>
  <c r="G32" i="15"/>
  <c r="G31" i="15"/>
  <c r="G30" i="15"/>
  <c r="N32" i="15"/>
  <c r="N31" i="15"/>
  <c r="N30" i="15"/>
  <c r="N29" i="15" s="1"/>
  <c r="L29" i="15"/>
  <c r="M29" i="15"/>
  <c r="K29" i="15"/>
  <c r="J29" i="15"/>
  <c r="I29" i="15"/>
  <c r="H29" i="15"/>
  <c r="G29" i="15"/>
  <c r="M27" i="15"/>
  <c r="L27" i="15"/>
  <c r="K27" i="15"/>
  <c r="J27" i="15"/>
  <c r="I27" i="15"/>
  <c r="H27" i="15"/>
  <c r="S58" i="11"/>
  <c r="S59" i="11"/>
  <c r="S52" i="11"/>
  <c r="S53" i="11"/>
  <c r="S46" i="11"/>
  <c r="S47" i="11"/>
  <c r="S39" i="11"/>
  <c r="S38" i="11"/>
  <c r="S37" i="11"/>
  <c r="S29" i="11"/>
  <c r="S28" i="11"/>
  <c r="S27" i="11"/>
  <c r="S19" i="11"/>
  <c r="S18" i="11"/>
  <c r="S17" i="11"/>
  <c r="R47" i="11"/>
  <c r="R59" i="11"/>
  <c r="R53" i="11"/>
  <c r="R39" i="11"/>
  <c r="R38" i="11"/>
  <c r="R37" i="11"/>
  <c r="R27" i="11"/>
  <c r="R25" i="11"/>
  <c r="R29" i="11"/>
  <c r="R28" i="11"/>
  <c r="R19" i="11"/>
  <c r="R18" i="11"/>
  <c r="R17" i="11"/>
  <c r="R10" i="11"/>
  <c r="Q61" i="11"/>
  <c r="Q62" i="11"/>
  <c r="Q58" i="11"/>
  <c r="Q59" i="11"/>
  <c r="Q47" i="11"/>
  <c r="Q46" i="11" s="1"/>
  <c r="Q38" i="11"/>
  <c r="Q43" i="11"/>
  <c r="S62" i="11"/>
  <c r="G28" i="15"/>
  <c r="N28" i="15" s="1"/>
  <c r="N27" i="15" s="1"/>
  <c r="M23" i="15"/>
  <c r="K23" i="15"/>
  <c r="J23" i="15"/>
  <c r="I23" i="15"/>
  <c r="H23" i="15"/>
  <c r="L26" i="15"/>
  <c r="G26" i="15" s="1"/>
  <c r="N26" i="15" s="1"/>
  <c r="L11" i="18"/>
  <c r="I10" i="18"/>
  <c r="M13" i="15"/>
  <c r="G11" i="15"/>
  <c r="M11" i="15"/>
  <c r="S63" i="11"/>
  <c r="S60" i="11"/>
  <c r="S57" i="11"/>
  <c r="S55" i="11"/>
  <c r="S54" i="11"/>
  <c r="M16" i="15"/>
  <c r="L25" i="15"/>
  <c r="G25" i="15" s="1"/>
  <c r="N25" i="15" s="1"/>
  <c r="L24" i="15"/>
  <c r="G15" i="15"/>
  <c r="N15" i="15" s="1"/>
  <c r="L22" i="15"/>
  <c r="G22" i="15" s="1"/>
  <c r="N22" i="15" s="1"/>
  <c r="L21" i="15"/>
  <c r="G21" i="15" s="1"/>
  <c r="N21" i="15" s="1"/>
  <c r="L20" i="15"/>
  <c r="G20" i="15" s="1"/>
  <c r="L17" i="15"/>
  <c r="G17" i="15" s="1"/>
  <c r="N17" i="15" s="1"/>
  <c r="L18" i="15"/>
  <c r="G18" i="15" s="1"/>
  <c r="L14" i="15"/>
  <c r="L10" i="15"/>
  <c r="D9" i="18"/>
  <c r="K8" i="11"/>
  <c r="D9" i="11"/>
  <c r="D8" i="11" s="1"/>
  <c r="E9" i="11"/>
  <c r="E8" i="11" s="1"/>
  <c r="F9" i="11"/>
  <c r="F8" i="11" s="1"/>
  <c r="G9" i="11"/>
  <c r="G8" i="11" s="1"/>
  <c r="H9" i="11"/>
  <c r="H8" i="11" s="1"/>
  <c r="I9" i="11"/>
  <c r="I8" i="11" s="1"/>
  <c r="K9" i="11"/>
  <c r="L9" i="11"/>
  <c r="L8" i="11" s="1"/>
  <c r="N9" i="11"/>
  <c r="O9" i="11"/>
  <c r="C10" i="11"/>
  <c r="P10" i="11" s="1"/>
  <c r="J10" i="11"/>
  <c r="J14" i="11" s="1"/>
  <c r="S10" i="11"/>
  <c r="C11" i="11"/>
  <c r="F12" i="11"/>
  <c r="F14" i="11" s="1"/>
  <c r="J12" i="11"/>
  <c r="C13" i="11"/>
  <c r="P13" i="11"/>
  <c r="Q13" i="11" s="1"/>
  <c r="D14" i="11"/>
  <c r="E14" i="11"/>
  <c r="G14" i="11"/>
  <c r="H14" i="11"/>
  <c r="I14" i="11"/>
  <c r="K14" i="11"/>
  <c r="L14" i="11"/>
  <c r="M14" i="11"/>
  <c r="C15" i="11"/>
  <c r="C19" i="11" s="1"/>
  <c r="J15" i="11"/>
  <c r="C16" i="11"/>
  <c r="C17" i="11"/>
  <c r="J17" i="11"/>
  <c r="J19" i="11" s="1"/>
  <c r="P17" i="11"/>
  <c r="Q17" i="11" s="1"/>
  <c r="C18" i="11"/>
  <c r="P18" i="11"/>
  <c r="Q18" i="11" s="1"/>
  <c r="D19" i="11"/>
  <c r="E19" i="11"/>
  <c r="F19" i="11"/>
  <c r="G19" i="11"/>
  <c r="H19" i="11"/>
  <c r="I19" i="11"/>
  <c r="K19" i="11"/>
  <c r="L19" i="11"/>
  <c r="M19" i="11"/>
  <c r="C20" i="11"/>
  <c r="P20" i="11" s="1"/>
  <c r="J20" i="11"/>
  <c r="C21" i="11"/>
  <c r="C22" i="11"/>
  <c r="J22" i="11"/>
  <c r="C23" i="11"/>
  <c r="C24" i="11" s="1"/>
  <c r="P23" i="11"/>
  <c r="Q23" i="11" s="1"/>
  <c r="D24" i="11"/>
  <c r="E24" i="11"/>
  <c r="F24" i="11"/>
  <c r="G24" i="11"/>
  <c r="H24" i="11"/>
  <c r="I24" i="11"/>
  <c r="K24" i="11"/>
  <c r="L24" i="11"/>
  <c r="M24" i="11"/>
  <c r="C25" i="11"/>
  <c r="J25" i="11"/>
  <c r="C26" i="11"/>
  <c r="C27" i="11"/>
  <c r="J27" i="11"/>
  <c r="P27" i="11"/>
  <c r="Q27" i="11" s="1"/>
  <c r="C28" i="11"/>
  <c r="P28" i="11" s="1"/>
  <c r="Q28" i="11" s="1"/>
  <c r="D29" i="11"/>
  <c r="E29" i="11"/>
  <c r="F29" i="11"/>
  <c r="G29" i="11"/>
  <c r="H29" i="11"/>
  <c r="I29" i="11"/>
  <c r="K29" i="11"/>
  <c r="L29" i="11"/>
  <c r="M29" i="11"/>
  <c r="O29" i="11"/>
  <c r="C30" i="11"/>
  <c r="J30" i="11"/>
  <c r="P30" i="11"/>
  <c r="C31" i="11"/>
  <c r="C32" i="11"/>
  <c r="J32" i="11"/>
  <c r="C33" i="11"/>
  <c r="P33" i="11" s="1"/>
  <c r="Q33" i="11" s="1"/>
  <c r="D34" i="11"/>
  <c r="E34" i="11"/>
  <c r="F34" i="11"/>
  <c r="G34" i="11"/>
  <c r="H34" i="11"/>
  <c r="I34" i="11"/>
  <c r="K34" i="11"/>
  <c r="L34" i="11"/>
  <c r="M34" i="11"/>
  <c r="C35" i="11"/>
  <c r="J35" i="11"/>
  <c r="C36" i="11"/>
  <c r="C37" i="11"/>
  <c r="J37" i="11"/>
  <c r="C38" i="11"/>
  <c r="P38" i="11" s="1"/>
  <c r="D39" i="11"/>
  <c r="E39" i="11"/>
  <c r="F39" i="11"/>
  <c r="G39" i="11"/>
  <c r="H39" i="11"/>
  <c r="I39" i="11"/>
  <c r="K39" i="11"/>
  <c r="L39" i="11"/>
  <c r="M39" i="11"/>
  <c r="C40" i="11"/>
  <c r="J40" i="11"/>
  <c r="J44" i="11" s="1"/>
  <c r="M40" i="11"/>
  <c r="M44" i="11" s="1"/>
  <c r="P40" i="11"/>
  <c r="C41" i="11"/>
  <c r="C42" i="11"/>
  <c r="P42" i="11" s="1"/>
  <c r="J42" i="11"/>
  <c r="C43" i="11"/>
  <c r="P43" i="11"/>
  <c r="D44" i="11"/>
  <c r="E44" i="11"/>
  <c r="F44" i="11"/>
  <c r="G44" i="11"/>
  <c r="H44" i="11"/>
  <c r="I44" i="11"/>
  <c r="K44" i="11"/>
  <c r="L44" i="11"/>
  <c r="N45" i="11"/>
  <c r="O45" i="11"/>
  <c r="M46" i="11"/>
  <c r="P46" i="11" s="1"/>
  <c r="P47" i="11"/>
  <c r="M49" i="11"/>
  <c r="P49" i="11" s="1"/>
  <c r="P50" i="11"/>
  <c r="Q50" i="11" s="1"/>
  <c r="S50" i="11" s="1"/>
  <c r="P53" i="11"/>
  <c r="Q53" i="11" s="1"/>
  <c r="Q52" i="11" s="1"/>
  <c r="M54" i="11"/>
  <c r="P56" i="11"/>
  <c r="Q56" i="11" s="1"/>
  <c r="M57" i="11"/>
  <c r="P59" i="11"/>
  <c r="M60" i="11"/>
  <c r="P62" i="11"/>
  <c r="M63" i="11"/>
  <c r="G13" i="15"/>
  <c r="G12" i="15"/>
  <c r="N12" i="15" s="1"/>
  <c r="K10" i="15"/>
  <c r="J10" i="15"/>
  <c r="I10" i="15"/>
  <c r="H10" i="15"/>
  <c r="H29" i="18"/>
  <c r="G29" i="18"/>
  <c r="E29" i="18"/>
  <c r="D29" i="18"/>
  <c r="F37" i="18"/>
  <c r="H36" i="18"/>
  <c r="G36" i="18"/>
  <c r="F36" i="18"/>
  <c r="E36" i="18"/>
  <c r="D36" i="18"/>
  <c r="C37" i="18"/>
  <c r="I37" i="18" s="1"/>
  <c r="I36" i="18" s="1"/>
  <c r="F35" i="18"/>
  <c r="C35" i="18"/>
  <c r="C34" i="18"/>
  <c r="C33" i="18"/>
  <c r="C32" i="18"/>
  <c r="C31" i="18"/>
  <c r="C30" i="18"/>
  <c r="C28" i="18"/>
  <c r="C27" i="18"/>
  <c r="C26" i="18"/>
  <c r="C25" i="18"/>
  <c r="C24" i="18"/>
  <c r="C23" i="18"/>
  <c r="C22" i="18"/>
  <c r="C20" i="18"/>
  <c r="C19" i="18"/>
  <c r="C18" i="18"/>
  <c r="C17" i="18"/>
  <c r="C16" i="18"/>
  <c r="C15" i="18"/>
  <c r="C14" i="18"/>
  <c r="C12" i="18"/>
  <c r="C11" i="18"/>
  <c r="C10" i="18"/>
  <c r="F34" i="18"/>
  <c r="F33" i="18"/>
  <c r="F32" i="18"/>
  <c r="F31" i="18"/>
  <c r="F30" i="18"/>
  <c r="F28" i="18"/>
  <c r="F27" i="18"/>
  <c r="F26" i="18"/>
  <c r="F25" i="18"/>
  <c r="F24" i="18"/>
  <c r="F23" i="18"/>
  <c r="F22" i="18"/>
  <c r="F20" i="18"/>
  <c r="F19" i="18"/>
  <c r="F18" i="18"/>
  <c r="F17" i="18"/>
  <c r="F16" i="18"/>
  <c r="F15" i="18"/>
  <c r="F14" i="18"/>
  <c r="F12" i="18"/>
  <c r="F11" i="18"/>
  <c r="F10" i="18"/>
  <c r="H9" i="18"/>
  <c r="H13" i="18"/>
  <c r="H21" i="18"/>
  <c r="G13" i="18"/>
  <c r="G27" i="15" l="1"/>
  <c r="I9" i="15"/>
  <c r="Q42" i="11"/>
  <c r="S56" i="11"/>
  <c r="R52" i="11"/>
  <c r="N8" i="11"/>
  <c r="C44" i="11"/>
  <c r="P44" i="11" s="1"/>
  <c r="Q44" i="11" s="1"/>
  <c r="M48" i="11"/>
  <c r="R58" i="11"/>
  <c r="P37" i="11"/>
  <c r="Q37" i="11" s="1"/>
  <c r="O8" i="11"/>
  <c r="Q49" i="11"/>
  <c r="S61" i="11"/>
  <c r="S51" i="11"/>
  <c r="J9" i="15"/>
  <c r="H9" i="15"/>
  <c r="L23" i="15"/>
  <c r="K9" i="15"/>
  <c r="I18" i="18"/>
  <c r="I17" i="18"/>
  <c r="I19" i="18"/>
  <c r="L19" i="18" s="1"/>
  <c r="I26" i="18"/>
  <c r="J10" i="18"/>
  <c r="M10" i="15"/>
  <c r="M9" i="15" s="1"/>
  <c r="N13" i="15"/>
  <c r="N11" i="15"/>
  <c r="N10" i="15" s="1"/>
  <c r="L16" i="15"/>
  <c r="L19" i="15"/>
  <c r="G10" i="15"/>
  <c r="N18" i="15"/>
  <c r="N16" i="15" s="1"/>
  <c r="G16" i="15"/>
  <c r="G19" i="15"/>
  <c r="N20" i="15"/>
  <c r="N19" i="15" s="1"/>
  <c r="G24" i="15"/>
  <c r="G23" i="15" s="1"/>
  <c r="R46" i="11"/>
  <c r="P32" i="11"/>
  <c r="P51" i="11"/>
  <c r="J39" i="11"/>
  <c r="P22" i="11"/>
  <c r="C9" i="11"/>
  <c r="C8" i="11" s="1"/>
  <c r="P35" i="11"/>
  <c r="J34" i="11"/>
  <c r="J29" i="11"/>
  <c r="P25" i="11"/>
  <c r="J24" i="11"/>
  <c r="P24" i="11" s="1"/>
  <c r="Q24" i="11" s="1"/>
  <c r="C12" i="11"/>
  <c r="P12" i="11" s="1"/>
  <c r="Q12" i="11" s="1"/>
  <c r="C34" i="11"/>
  <c r="P34" i="11" s="1"/>
  <c r="Q34" i="11" s="1"/>
  <c r="J9" i="11"/>
  <c r="J8" i="11" s="1"/>
  <c r="P45" i="11"/>
  <c r="P48" i="11"/>
  <c r="S48" i="11" s="1"/>
  <c r="P19" i="11"/>
  <c r="Q19" i="11" s="1"/>
  <c r="Q15" i="11" s="1"/>
  <c r="M9" i="11"/>
  <c r="M8" i="11" s="1"/>
  <c r="C29" i="11"/>
  <c r="P29" i="11" s="1"/>
  <c r="Q29" i="11" s="1"/>
  <c r="Q25" i="11" s="1"/>
  <c r="M45" i="11"/>
  <c r="S14" i="11"/>
  <c r="M51" i="11"/>
  <c r="C39" i="11"/>
  <c r="P15" i="11"/>
  <c r="C29" i="18"/>
  <c r="I11" i="18"/>
  <c r="I30" i="18"/>
  <c r="F29" i="18"/>
  <c r="I14" i="18"/>
  <c r="I23" i="18"/>
  <c r="I32" i="18"/>
  <c r="I31" i="18"/>
  <c r="I35" i="18"/>
  <c r="I16" i="18"/>
  <c r="J16" i="18" s="1"/>
  <c r="I25" i="18"/>
  <c r="I34" i="18"/>
  <c r="C36" i="18"/>
  <c r="I15" i="18"/>
  <c r="I24" i="18"/>
  <c r="I33" i="18"/>
  <c r="I27" i="18"/>
  <c r="C13" i="18"/>
  <c r="I12" i="18"/>
  <c r="I22" i="18"/>
  <c r="C9" i="18"/>
  <c r="C21" i="18"/>
  <c r="I28" i="18"/>
  <c r="I20" i="18"/>
  <c r="H8" i="18"/>
  <c r="H7" i="18" s="1"/>
  <c r="F13" i="18"/>
  <c r="F21" i="18"/>
  <c r="F9" i="18"/>
  <c r="D21" i="18"/>
  <c r="E13" i="18"/>
  <c r="D13" i="18"/>
  <c r="Q22" i="11" l="1"/>
  <c r="Q32" i="11"/>
  <c r="Q30" i="11" s="1"/>
  <c r="Q35" i="11"/>
  <c r="P9" i="11"/>
  <c r="P8" i="11" s="1"/>
  <c r="Q40" i="11"/>
  <c r="S40" i="11" s="1"/>
  <c r="C14" i="11"/>
  <c r="P14" i="11" s="1"/>
  <c r="Q14" i="11" s="1"/>
  <c r="Q10" i="11" s="1"/>
  <c r="Q45" i="11"/>
  <c r="S49" i="11"/>
  <c r="S45" i="11" s="1"/>
  <c r="L9" i="15"/>
  <c r="J26" i="18"/>
  <c r="L26" i="18" s="1"/>
  <c r="K25" i="18"/>
  <c r="L25" i="18" s="1"/>
  <c r="K31" i="18"/>
  <c r="J30" i="18"/>
  <c r="K34" i="18"/>
  <c r="L34" i="18" s="1"/>
  <c r="J35" i="18"/>
  <c r="J13" i="18"/>
  <c r="K15" i="18"/>
  <c r="J24" i="18"/>
  <c r="L24" i="18"/>
  <c r="K32" i="18"/>
  <c r="L32" i="18" s="1"/>
  <c r="J33" i="18"/>
  <c r="L33" i="18" s="1"/>
  <c r="I9" i="18"/>
  <c r="J12" i="18"/>
  <c r="J22" i="18"/>
  <c r="L22" i="18"/>
  <c r="J28" i="18"/>
  <c r="K27" i="18"/>
  <c r="L27" i="18" s="1"/>
  <c r="L28" i="18"/>
  <c r="N24" i="15"/>
  <c r="N23" i="15" s="1"/>
  <c r="R45" i="11"/>
  <c r="P39" i="11"/>
  <c r="Q39" i="11" s="1"/>
  <c r="S35" i="11"/>
  <c r="R35" i="11"/>
  <c r="S25" i="11"/>
  <c r="I29" i="18"/>
  <c r="C8" i="18"/>
  <c r="C7" i="18" s="1"/>
  <c r="F8" i="18"/>
  <c r="F7" i="18" s="1"/>
  <c r="I13" i="18"/>
  <c r="D8" i="18"/>
  <c r="D7" i="18" s="1"/>
  <c r="Q9" i="11" l="1"/>
  <c r="Q8" i="11" s="1"/>
  <c r="Q20" i="11"/>
  <c r="S20" i="11" s="1"/>
  <c r="R15" i="11"/>
  <c r="L31" i="18"/>
  <c r="L29" i="18" s="1"/>
  <c r="K29" i="18"/>
  <c r="L15" i="18"/>
  <c r="L13" i="18" s="1"/>
  <c r="K13" i="18"/>
  <c r="K23" i="18"/>
  <c r="J21" i="18"/>
  <c r="J29" i="18"/>
  <c r="J9" i="18"/>
  <c r="J8" i="18" s="1"/>
  <c r="J7" i="18" s="1"/>
  <c r="K11" i="18"/>
  <c r="S15" i="11"/>
  <c r="S9" i="11" s="1"/>
  <c r="S8" i="11" s="1"/>
  <c r="I21" i="18"/>
  <c r="G21" i="18"/>
  <c r="G9" i="18"/>
  <c r="R9" i="11" l="1"/>
  <c r="R8" i="11" s="1"/>
  <c r="L23" i="18"/>
  <c r="L21" i="18" s="1"/>
  <c r="K21" i="18"/>
  <c r="K9" i="18"/>
  <c r="K8" i="18" s="1"/>
  <c r="K7" i="18" s="1"/>
  <c r="L9" i="18"/>
  <c r="G8" i="18"/>
  <c r="G7" i="18" s="1"/>
  <c r="I8" i="18"/>
  <c r="I7" i="18" s="1"/>
  <c r="L8" i="18" l="1"/>
  <c r="L7" i="18" s="1"/>
  <c r="P7" i="15"/>
  <c r="F10" i="15" l="1"/>
  <c r="A3" i="9"/>
  <c r="D10" i="9" l="1"/>
  <c r="D8" i="9" s="1"/>
  <c r="D7" i="9" s="1"/>
  <c r="F16" i="15" l="1"/>
  <c r="G14" i="15"/>
  <c r="O19" i="15"/>
  <c r="O23" i="15"/>
  <c r="V19" i="21"/>
  <c r="O19" i="21" s="1"/>
  <c r="S19" i="21"/>
  <c r="P19" i="21"/>
  <c r="J19" i="21"/>
  <c r="G19" i="21"/>
  <c r="V18" i="21"/>
  <c r="S18" i="21"/>
  <c r="P18" i="21"/>
  <c r="J18" i="21"/>
  <c r="G18" i="21"/>
  <c r="U17" i="21"/>
  <c r="T17" i="21"/>
  <c r="R17" i="21"/>
  <c r="Q17" i="21"/>
  <c r="N17" i="21"/>
  <c r="K17" i="21"/>
  <c r="I17" i="21"/>
  <c r="H17" i="21"/>
  <c r="G17" i="21"/>
  <c r="E17" i="21"/>
  <c r="D17" i="21"/>
  <c r="C17" i="21"/>
  <c r="V16" i="21"/>
  <c r="O16" i="21" s="1"/>
  <c r="S16" i="21"/>
  <c r="P16" i="21"/>
  <c r="J16" i="21"/>
  <c r="G16" i="21"/>
  <c r="V15" i="21"/>
  <c r="S15" i="21"/>
  <c r="P15" i="21"/>
  <c r="J15" i="21"/>
  <c r="G15" i="21"/>
  <c r="U14" i="21"/>
  <c r="T14" i="21"/>
  <c r="R14" i="21"/>
  <c r="Q14" i="21"/>
  <c r="N14" i="21"/>
  <c r="M14" i="21"/>
  <c r="L14" i="21"/>
  <c r="K14" i="21"/>
  <c r="I14" i="21"/>
  <c r="H14" i="21"/>
  <c r="E14" i="21"/>
  <c r="D14" i="21"/>
  <c r="C14" i="21"/>
  <c r="S13" i="21"/>
  <c r="P13" i="21"/>
  <c r="J13" i="21"/>
  <c r="G13" i="21"/>
  <c r="S12" i="21"/>
  <c r="P12" i="21"/>
  <c r="J12" i="21"/>
  <c r="G12" i="21"/>
  <c r="S11" i="21"/>
  <c r="P11" i="21"/>
  <c r="P10" i="21" s="1"/>
  <c r="J11" i="21"/>
  <c r="J10" i="21" s="1"/>
  <c r="G11" i="21"/>
  <c r="U10" i="21"/>
  <c r="T10" i="21"/>
  <c r="R10" i="21"/>
  <c r="R9" i="21" s="1"/>
  <c r="Q10" i="21"/>
  <c r="Q9" i="21" s="1"/>
  <c r="N10" i="21"/>
  <c r="N9" i="21" s="1"/>
  <c r="L10" i="21"/>
  <c r="K10" i="21"/>
  <c r="K9" i="21" s="1"/>
  <c r="I10" i="21"/>
  <c r="I9" i="21" s="1"/>
  <c r="H10" i="21"/>
  <c r="E10" i="21"/>
  <c r="D10" i="21"/>
  <c r="C10" i="21"/>
  <c r="C9" i="21" s="1"/>
  <c r="M9" i="21"/>
  <c r="L9" i="21"/>
  <c r="E9" i="21"/>
  <c r="D9" i="21"/>
  <c r="N14" i="15" l="1"/>
  <c r="N9" i="15" s="1"/>
  <c r="S10" i="21"/>
  <c r="P14" i="21"/>
  <c r="O18" i="21"/>
  <c r="F18" i="21" s="1"/>
  <c r="W18" i="21" s="1"/>
  <c r="O15" i="21"/>
  <c r="O14" i="21" s="1"/>
  <c r="U9" i="21"/>
  <c r="J14" i="21"/>
  <c r="P17" i="21"/>
  <c r="P9" i="21" s="1"/>
  <c r="S17" i="21"/>
  <c r="S14" i="21"/>
  <c r="T9" i="21"/>
  <c r="F19" i="21"/>
  <c r="W19" i="21" s="1"/>
  <c r="W17" i="21" s="1"/>
  <c r="V17" i="21"/>
  <c r="V14" i="21"/>
  <c r="F16" i="21"/>
  <c r="W16" i="21" s="1"/>
  <c r="O17" i="21"/>
  <c r="G10" i="21"/>
  <c r="G14" i="21"/>
  <c r="J17" i="21"/>
  <c r="J9" i="21" s="1"/>
  <c r="H9" i="21"/>
  <c r="O16" i="15"/>
  <c r="O14" i="15" l="1"/>
  <c r="F15" i="21"/>
  <c r="F14" i="21" s="1"/>
  <c r="S9" i="21"/>
  <c r="F17" i="21"/>
  <c r="G9" i="21"/>
  <c r="W15" i="21" l="1"/>
  <c r="W14" i="21" s="1"/>
  <c r="E21" i="18" l="1"/>
  <c r="V11" i="21" l="1"/>
  <c r="V12" i="21"/>
  <c r="O12" i="21" s="1"/>
  <c r="F12" i="21" s="1"/>
  <c r="W12" i="21" s="1"/>
  <c r="V13" i="21"/>
  <c r="O13" i="21" s="1"/>
  <c r="F13" i="21" s="1"/>
  <c r="W13" i="21" s="1"/>
  <c r="E9" i="18"/>
  <c r="E8" i="18" s="1"/>
  <c r="E7" i="18" s="1"/>
  <c r="V10" i="21" l="1"/>
  <c r="V9" i="21" s="1"/>
  <c r="O11" i="21"/>
  <c r="O10" i="21" l="1"/>
  <c r="O9" i="21" s="1"/>
  <c r="F11" i="21"/>
  <c r="W11" i="21" l="1"/>
  <c r="W10" i="21" s="1"/>
  <c r="W9" i="21" s="1"/>
  <c r="F10" i="21"/>
  <c r="F9" i="21" s="1"/>
  <c r="O10" i="15" l="1"/>
  <c r="B11" i="9"/>
  <c r="B9" i="9"/>
  <c r="O7" i="15" l="1"/>
  <c r="B8" i="9"/>
  <c r="B7" i="9" s="1"/>
  <c r="A3" i="2"/>
  <c r="M93" i="2"/>
  <c r="M82" i="2" s="1"/>
  <c r="M77" i="2"/>
  <c r="M71" i="2"/>
  <c r="M64" i="2"/>
  <c r="M57" i="2"/>
  <c r="M47" i="2"/>
  <c r="M30" i="2"/>
  <c r="M19" i="2"/>
  <c r="M15" i="2"/>
  <c r="E93" i="2"/>
  <c r="F93" i="2"/>
  <c r="G93" i="2"/>
  <c r="H93" i="2"/>
  <c r="I93" i="2"/>
  <c r="J93" i="2"/>
  <c r="K93" i="2"/>
  <c r="L93" i="2"/>
  <c r="L82" i="2" s="1"/>
  <c r="C93" i="2"/>
  <c r="C98" i="2"/>
  <c r="C103" i="2"/>
  <c r="C102" i="2" s="1"/>
  <c r="C84" i="2"/>
  <c r="C87" i="2"/>
  <c r="D94" i="2"/>
  <c r="E90" i="2"/>
  <c r="E83" i="2"/>
  <c r="F90" i="2"/>
  <c r="F83" i="2"/>
  <c r="F82" i="2" s="1"/>
  <c r="G90" i="2"/>
  <c r="G83" i="2"/>
  <c r="H90" i="2"/>
  <c r="H83" i="2" s="1"/>
  <c r="I90" i="2"/>
  <c r="I83" i="2"/>
  <c r="I82" i="2" s="1"/>
  <c r="J90" i="2"/>
  <c r="J83" i="2" s="1"/>
  <c r="K90" i="2"/>
  <c r="K83" i="2" s="1"/>
  <c r="E77" i="2"/>
  <c r="F77" i="2"/>
  <c r="G77" i="2"/>
  <c r="H77" i="2"/>
  <c r="I77" i="2"/>
  <c r="J77" i="2"/>
  <c r="K77" i="2"/>
  <c r="L77" i="2"/>
  <c r="E71" i="2"/>
  <c r="F71" i="2"/>
  <c r="G71" i="2"/>
  <c r="H71" i="2"/>
  <c r="I71" i="2"/>
  <c r="J71" i="2"/>
  <c r="K71" i="2"/>
  <c r="L71" i="2"/>
  <c r="D16" i="2"/>
  <c r="D28" i="2"/>
  <c r="D29" i="2"/>
  <c r="D37" i="2"/>
  <c r="D38" i="2"/>
  <c r="D39" i="2"/>
  <c r="D40" i="2"/>
  <c r="D41" i="2"/>
  <c r="D52" i="2"/>
  <c r="D53" i="2"/>
  <c r="D54" i="2"/>
  <c r="D55" i="2"/>
  <c r="D56" i="2"/>
  <c r="D58" i="2"/>
  <c r="D59" i="2"/>
  <c r="D60" i="2"/>
  <c r="D61" i="2"/>
  <c r="D62" i="2"/>
  <c r="D63" i="2"/>
  <c r="D76" i="2"/>
  <c r="D80" i="2"/>
  <c r="D84" i="2"/>
  <c r="D85" i="2"/>
  <c r="D87" i="2"/>
  <c r="D88" i="2"/>
  <c r="D91" i="2"/>
  <c r="D92" i="2"/>
  <c r="D95" i="2"/>
  <c r="D96" i="2"/>
  <c r="D97" i="2"/>
  <c r="D98" i="2"/>
  <c r="D99" i="2"/>
  <c r="D100" i="2"/>
  <c r="D101" i="2"/>
  <c r="D105" i="2"/>
  <c r="D106" i="2"/>
  <c r="D107" i="2"/>
  <c r="D108" i="2"/>
  <c r="D109" i="2"/>
  <c r="D110" i="2"/>
  <c r="D111" i="2"/>
  <c r="D112" i="2"/>
  <c r="D113" i="2"/>
  <c r="D114" i="2"/>
  <c r="D71" i="2"/>
  <c r="D77" i="2"/>
  <c r="E64" i="2"/>
  <c r="F64" i="2"/>
  <c r="G64" i="2"/>
  <c r="H64" i="2"/>
  <c r="I64" i="2"/>
  <c r="J64" i="2"/>
  <c r="K64" i="2"/>
  <c r="L64" i="2"/>
  <c r="E57" i="2"/>
  <c r="F57" i="2"/>
  <c r="G57" i="2"/>
  <c r="H57" i="2"/>
  <c r="I57" i="2"/>
  <c r="J57" i="2"/>
  <c r="K57" i="2"/>
  <c r="L57" i="2"/>
  <c r="E47" i="2"/>
  <c r="F47" i="2"/>
  <c r="G47" i="2"/>
  <c r="H47" i="2"/>
  <c r="I47" i="2"/>
  <c r="J47" i="2"/>
  <c r="K47" i="2"/>
  <c r="L47" i="2"/>
  <c r="E30" i="2"/>
  <c r="F30" i="2"/>
  <c r="H30" i="2"/>
  <c r="I30" i="2"/>
  <c r="J30" i="2"/>
  <c r="K30" i="2"/>
  <c r="L30" i="2"/>
  <c r="E19" i="2"/>
  <c r="F19" i="2"/>
  <c r="G19" i="2"/>
  <c r="H19" i="2"/>
  <c r="I19" i="2"/>
  <c r="J19" i="2"/>
  <c r="K19" i="2"/>
  <c r="L19" i="2"/>
  <c r="E15" i="2"/>
  <c r="F15" i="2"/>
  <c r="G15" i="2"/>
  <c r="H15" i="2"/>
  <c r="I15" i="2"/>
  <c r="J15" i="2"/>
  <c r="K15" i="2"/>
  <c r="L15" i="2"/>
  <c r="C8" i="1"/>
  <c r="G30" i="2"/>
  <c r="C19" i="2"/>
  <c r="C64" i="2"/>
  <c r="C77" i="2"/>
  <c r="C15" i="2"/>
  <c r="C90" i="2"/>
  <c r="C71" i="2"/>
  <c r="C57" i="2"/>
  <c r="C47" i="2"/>
  <c r="C42" i="2"/>
  <c r="C30" i="2"/>
  <c r="K64" i="1"/>
  <c r="J64" i="1"/>
  <c r="I64" i="1"/>
  <c r="H64" i="1"/>
  <c r="G64" i="1"/>
  <c r="F64" i="1"/>
  <c r="D63" i="1"/>
  <c r="I62" i="1"/>
  <c r="G62" i="1"/>
  <c r="F62" i="1"/>
  <c r="C61" i="1"/>
  <c r="K65" i="1"/>
  <c r="I59" i="1"/>
  <c r="E59" i="1"/>
  <c r="D59" i="1"/>
  <c r="C59" i="1"/>
  <c r="D58" i="1"/>
  <c r="C58" i="1"/>
  <c r="K62" i="1"/>
  <c r="J62" i="1"/>
  <c r="H62" i="1"/>
  <c r="E62" i="1"/>
  <c r="D62" i="1" s="1"/>
  <c r="C63" i="1"/>
  <c r="I18" i="2" l="1"/>
  <c r="I14" i="2" s="1"/>
  <c r="E82" i="2"/>
  <c r="D93" i="2"/>
  <c r="H82" i="2"/>
  <c r="C83" i="2"/>
  <c r="C82" i="2" s="1"/>
  <c r="D90" i="2"/>
  <c r="D83" i="2" s="1"/>
  <c r="D82" i="2" s="1"/>
  <c r="G82" i="2"/>
  <c r="I13" i="2"/>
  <c r="G18" i="2"/>
  <c r="G14" i="2" s="1"/>
  <c r="J18" i="2"/>
  <c r="J14" i="2" s="1"/>
  <c r="K82" i="2"/>
  <c r="H18" i="2"/>
  <c r="H14" i="2" s="1"/>
  <c r="H13" i="2" s="1"/>
  <c r="J82" i="2"/>
  <c r="F18" i="2"/>
  <c r="F14" i="2" s="1"/>
  <c r="F13" i="2" s="1"/>
  <c r="D30" i="2"/>
  <c r="D57" i="2"/>
  <c r="D64" i="2"/>
  <c r="D15" i="2"/>
  <c r="D19" i="2"/>
  <c r="C18" i="2"/>
  <c r="C14" i="2" s="1"/>
  <c r="C13" i="2" s="1"/>
  <c r="E18" i="2"/>
  <c r="E14" i="2" s="1"/>
  <c r="M18" i="2"/>
  <c r="M14" i="2" s="1"/>
  <c r="M13" i="2" s="1"/>
  <c r="E64" i="1"/>
  <c r="D47" i="2"/>
  <c r="L18" i="2"/>
  <c r="L14" i="2" s="1"/>
  <c r="L13" i="2" s="1"/>
  <c r="K18" i="2"/>
  <c r="K14" i="2" s="1"/>
  <c r="K13" i="2" s="1"/>
  <c r="G13" i="2" l="1"/>
  <c r="J13" i="2"/>
  <c r="E13" i="2"/>
  <c r="D14" i="2"/>
  <c r="D18" i="2"/>
  <c r="D13" i="2" l="1"/>
</calcChain>
</file>

<file path=xl/comments1.xml><?xml version="1.0" encoding="utf-8"?>
<comments xmlns="http://schemas.openxmlformats.org/spreadsheetml/2006/main">
  <authors>
    <author/>
  </authors>
  <commentList>
    <comment ref="C5" authorId="0">
      <text>
        <r>
          <rPr>
            <sz val="11"/>
            <color theme="1"/>
            <rFont val="Calibri"/>
            <family val="2"/>
            <scheme val="minor"/>
          </rPr>
          <t>======
ID#AAABwJV10R4
    (2025-11-17 00:40:41)
QĐ 87/QĐ-UNND Ngày 17/01/2020
	-AutoBVT</t>
        </r>
      </text>
    </comment>
    <comment ref="D5" authorId="0">
      <text>
        <r>
          <rPr>
            <sz val="11"/>
            <color theme="1"/>
            <rFont val="Calibri"/>
            <family val="2"/>
            <scheme val="minor"/>
          </rPr>
          <t>======
ID#AAABwJV10RY
    (2025-11-17 00:40:41)
Theo Bảng lương Tháng 10/2020
	-AutoBVT</t>
        </r>
      </text>
    </comment>
  </commentList>
</comments>
</file>

<file path=xl/sharedStrings.xml><?xml version="1.0" encoding="utf-8"?>
<sst xmlns="http://schemas.openxmlformats.org/spreadsheetml/2006/main" count="582" uniqueCount="346">
  <si>
    <t>Đơn vị: triệu đồng</t>
  </si>
  <si>
    <t>STT</t>
  </si>
  <si>
    <t>Nội dung</t>
  </si>
  <si>
    <t>A</t>
  </si>
  <si>
    <t>B</t>
  </si>
  <si>
    <t>I</t>
  </si>
  <si>
    <t>Chi đầu tư phát triển</t>
  </si>
  <si>
    <t>1.1</t>
  </si>
  <si>
    <t>Chi đầu tư xây dựng cơ bản vốn trong nước</t>
  </si>
  <si>
    <t>1.2</t>
  </si>
  <si>
    <t>Chi đầu tư từ nguồn thu tiền sử dụng đất</t>
  </si>
  <si>
    <t>Chi thường xuyên</t>
  </si>
  <si>
    <t>2.1</t>
  </si>
  <si>
    <t>Chi sự nghiệp kinh tế và sự nghiệp khác</t>
  </si>
  <si>
    <t>- Sự nghiệp Nông nghiệp</t>
  </si>
  <si>
    <t>- Sự nghiệp Lâm nghiệp</t>
  </si>
  <si>
    <t>- Sự nghiệp Thủy lợi, Thủy sản</t>
  </si>
  <si>
    <t>- Sự nghiệp Giao thông</t>
  </si>
  <si>
    <t>- Sự nghiệp Kiến thiết thị chính</t>
  </si>
  <si>
    <t>- Sự nghiệp Tài nguyên</t>
  </si>
  <si>
    <t>- Sự nghiệp khác</t>
  </si>
  <si>
    <t>- Sự nghiệp Kinh tế khác</t>
  </si>
  <si>
    <t xml:space="preserve"> - Kinh phí hỗ trợ thuỷ lợi nhỏ, thuỷ lợi nội đồng theo Nghị quyết số 09/2019/NQ-HĐND ngày 10/12/2019 của HĐND tỉnh</t>
  </si>
  <si>
    <t>- Kinh phí thực hiện Nghị quyết số 08/2019/NQ-HĐND ngày 10/12/2019 và Nghị quyết số 15/2021/NQ-HĐND ngày 17/7/2021 của HĐND tỉnh</t>
  </si>
  <si>
    <t>2.2</t>
  </si>
  <si>
    <t xml:space="preserve">Chi sự nghiệp Giáo dục, Đào tạo và Dạy nghề </t>
  </si>
  <si>
    <t>- Hỗ trợ chi phí học tập và miễn giảm học phí theo Nghị định số 81/2021/NĐ-CP ngày 27/8/2021 của Chính phủ; Nghị định số 97/2023/NĐ-CP ngày 31/12/2023 của Chính phủ</t>
  </si>
  <si>
    <t>- Chính sách phát triển giáo dục mầm non theo Nghị định số 105/2020/NĐ-CP ngày 8/9/2020 của Chính phủ</t>
  </si>
  <si>
    <t>- Chính sách về giáo dục đối với người khuyết tật theo Thông tư liên tịch số 42/2013/TTLT-BGDĐT- BLĐTBXH - BTC ngày 31/12/2013 của Bộ Giáo dục và Đào tạo, Bộ Lao động - Thương binh và Xã hội, Bộ Tài chính</t>
  </si>
  <si>
    <t>- Chính sách hỗ trợ học sinh và Trường phổ thông ở xã, thôn đặc biệt khó khăn theo Nghị định số 116/2016/NĐ-CP ngày 18/7/2016 của Chính phủ</t>
  </si>
  <si>
    <t>- Sự nghiệp giáo dục, đào tạo khác</t>
  </si>
  <si>
    <t>+ Hỗ trợ cơ sở vật chất và các nhiệm vụ, cơ chế, chính sách, chế độ giáo dục</t>
  </si>
  <si>
    <t xml:space="preserve"> + Hỗ trợ kinh phí khen thưởng</t>
  </si>
  <si>
    <t xml:space="preserve"> - Kinh phí thực hiện các lớp đào tạo, bồi dưỡng cán bộ, công chức, viên chức trên địa bàn tỉnh</t>
  </si>
  <si>
    <t>2.3</t>
  </si>
  <si>
    <t>Chi sự nghiệp Y tế</t>
  </si>
  <si>
    <t>- Kinh phí mua thẻ bảo hiểm y tế cho các đối tượng</t>
  </si>
  <si>
    <t xml:space="preserve"> - Kinh phí hỗ trợ cộng tác viên dân số theo Nghị quyết số 25/2021/NQ-HĐND ngày 09/12/2021 của Hội đồng nhân dân tỉnh</t>
  </si>
  <si>
    <t xml:space="preserve">- Sự nghiệp y tế khác </t>
  </si>
  <si>
    <t>2.4</t>
  </si>
  <si>
    <t>Chi sự nghiệp Khoa học và Công nghệ</t>
  </si>
  <si>
    <t>2.5</t>
  </si>
  <si>
    <t>Chi sự nghiệp Văn hóa thông tin</t>
  </si>
  <si>
    <t>2.6</t>
  </si>
  <si>
    <t>Chi sự nghiệp Phát thanh - Truyền hình</t>
  </si>
  <si>
    <t>2.7</t>
  </si>
  <si>
    <t>Chi sự nghiệp Thể dục, Thể thao</t>
  </si>
  <si>
    <t>2.8</t>
  </si>
  <si>
    <t>Chi đảm bảo xã hội</t>
  </si>
  <si>
    <t>- Kinh phí thăm hỏi, động viên đối tượng chính sách</t>
  </si>
  <si>
    <t>- Kinh phí thực hiện chế độ trợ cấp các đối tượng bảo trợ xã hội theo Nghị định số 20/2021/NĐ-CP ngày 15/3/2021 của Chính phủ; Nghị định số 76/2024/NĐ-CP ngày 01/7/2024 của Chính phủ</t>
  </si>
  <si>
    <t>- Kinh phí hỗ trợ tiền điện hộ nghèo, hộ chính sách theo Quyết định số 28/2014/QĐ-TTg ngày 07/4/2014 của Thủ tướng Chính phủ</t>
  </si>
  <si>
    <t>- Kính phí trợ cấp mai táng phí cho các đối tượng hưởng tham gia kháng chiến</t>
  </si>
  <si>
    <t>- Kinh phí thanh toán cho đơn vị cung cấp dịch vụ chi trả trợ cấp xã hội hàng tháng theo Đề án tại Quyết định số 852/QĐ-UBND ngày 27/5/2016 của UBND tỉnh</t>
  </si>
  <si>
    <t>- Đảm bảo xã hội còn lại</t>
  </si>
  <si>
    <t>2.9</t>
  </si>
  <si>
    <t>Chi quản lý hành chính</t>
  </si>
  <si>
    <t>- Chi cho Đảng cộng sản Việt Nam</t>
  </si>
  <si>
    <t>- Chi cho đoàn thể</t>
  </si>
  <si>
    <t xml:space="preserve">- Chi quản lý nhà nước   </t>
  </si>
  <si>
    <t xml:space="preserve"> - Kinh phí Đại hội Đảng nhiệm kỳ 2025 - 2030</t>
  </si>
  <si>
    <t>2.10</t>
  </si>
  <si>
    <t>Chi An ninh, Quốc phòng</t>
  </si>
  <si>
    <t>- Chi An ninh, trật tự, an toàn xã hội</t>
  </si>
  <si>
    <t>- Chi Quốc phòng</t>
  </si>
  <si>
    <t xml:space="preserve"> - Kinh phí thực hiện Luật An ninh trật tự ở cơ sở theo Nghị quyết số 05/2024/NQ-HĐND ngày 24/6/2024 của HĐND tỉnh</t>
  </si>
  <si>
    <t>- Hỗ trợ an ninh, quốc phòng các huyện Biên giới</t>
  </si>
  <si>
    <t>2.11</t>
  </si>
  <si>
    <t>Chi sự nghiệp môi trường</t>
  </si>
  <si>
    <t>2.12</t>
  </si>
  <si>
    <t>Chi khác ngân sách</t>
  </si>
  <si>
    <t xml:space="preserve"> - Hỗ trợ thực hiện nhiệm vụ khác</t>
  </si>
  <si>
    <t xml:space="preserve"> - Chi khác </t>
  </si>
  <si>
    <t>2.13</t>
  </si>
  <si>
    <t>Hỗ trợ kinh phí thi đua khen thưởng (không bao gồm lĩnh vực sự nghiệp Giáo dục và Đào tạo)</t>
  </si>
  <si>
    <t>Chi dự phòng ngân sách</t>
  </si>
  <si>
    <t>II</t>
  </si>
  <si>
    <t xml:space="preserve">CHI CÁC CHƯƠNG TRÌNH MTQG VÀ MỘT SỐ CHƯƠNG TRÌNH, DỰ ÁN, NHIỆM VỤ KHÁC </t>
  </si>
  <si>
    <t>Chi thực hiện các Chương trình Mục tiêu quốc gia</t>
  </si>
  <si>
    <t xml:space="preserve"> -</t>
  </si>
  <si>
    <t>Chương trình mục tiêu quốc gia phát triển kinh tế xã hội vùng đồng bào dân tộc thiểu số và miền núi</t>
  </si>
  <si>
    <t>+ vốn đầu tư</t>
  </si>
  <si>
    <t>+ vốn sự nghiệp</t>
  </si>
  <si>
    <t>Chương trình mục tiêu quốc gia giảm nghèo bền vững</t>
  </si>
  <si>
    <t>Chương trình mục tiêu quốc gia xây dựng nông thôn mới</t>
  </si>
  <si>
    <t>Chi từ nguồn hỗ trợ thực hiện các chế độ chính sách theo quy định</t>
  </si>
  <si>
    <t>Kinh phí biên chế giáo viên tăng thêm</t>
  </si>
  <si>
    <t>Kinh phí thực hiện các chính sách an sinh xã hội, trong đó</t>
  </si>
  <si>
    <t xml:space="preserve"> +</t>
  </si>
  <si>
    <t>Chính sách sự nghiệp giáo dục và đào tạo</t>
  </si>
  <si>
    <t>Chính sách sự nghiệp y tế (kinh phí mua thẻ bảo hiểm y tế cho các đối tượng)</t>
  </si>
  <si>
    <t>Chính sách sự nghiệp đảm bảo xã hội</t>
  </si>
  <si>
    <t xml:space="preserve"> - Kinh phí hỗ trợ đóng bảo hiểm xã hội tự nguyện</t>
  </si>
  <si>
    <t>Kinh phí thực hiện nhiệm vụ đảm bảo trật tự an toàn giao thông</t>
  </si>
  <si>
    <t>Kinh phí hỗ trợ Đề án phát triển giao thông nông thôn tỉnh Lạng Sơn, giai đoạn 2021 - 2025</t>
  </si>
  <si>
    <t>Kinh phí thực hiện chính sách bảo hiểm y tế</t>
  </si>
  <si>
    <t>Kinh phí thực hiện chế độ trợ cấp các đối tượng bảo trợ xã hội theo Nghị định số 20/2021/NĐ-CP ngày 15/3/2021 của Chính phủ; Nghị định số 76/2024/NĐ-CP ngày 01/7/2024 của Chính phủ</t>
  </si>
  <si>
    <t>Kinh phí thực hiện chính sách tinh giản biên chế</t>
  </si>
  <si>
    <t>Kinh phí thực hiện Đề án xây dựng, quản lý, khai thác, bảo trì cầu trên đường giao thông nông thôn tỉnh Lạng Sơn, giai đoạn 2024 -2030</t>
  </si>
  <si>
    <t>Kinh phí thu hồi tạm ứng kinh phí thực hiện dự án cầu Pắc Luồng, huyện Tràng Định</t>
  </si>
  <si>
    <t>Kinh phí đầu tư xây dựng cơ bản thực hiện sắp xếp đơn vị hành chính cấp xã giai đoạn 2023 - 2025</t>
  </si>
  <si>
    <t>Kinh phí hỗ trợ xoá nhà tạm, nhà dột nát</t>
  </si>
  <si>
    <t>Kinh phí hỗ trợ bảo vệ phát triển đất trồng lúa năm 2025</t>
  </si>
  <si>
    <t>Kinh phí sự nghiệp chương trình mục tiêu quốc gia giảm nghèo bền vững</t>
  </si>
  <si>
    <t>Kinh phí tiền thưởng theo Nghị định số 73/2024/NĐ-CP ngày 30/6/2024 của Chính phủ</t>
  </si>
  <si>
    <t>Kinh phí tổ chức chương trình giao lưu hội nghị quốc phòng biên giới Việt Trung</t>
  </si>
  <si>
    <t>Kinh phí hỗ trợ tu bổ di tích nhà cao, phố cũ thị trấn Đình Lập, huyện Đình Lập</t>
  </si>
  <si>
    <t>Kinh phí thực hiện Nghị định số 178/2024/NĐ-CP ngày 31/12/2024 và Nghị định số 67/2025/NĐ-CP ngày 15/3/2025 của Chính phủ</t>
  </si>
  <si>
    <t>Kinh phí hỗ trợ lãi suất tín dụng theo Quyết định số 39/2007/QĐ-UBND ngày 21/12/2007 và Quyết định số 02/2017/QĐ-UBND ngày 09/02/2017 của Ủy ban nhân dân tỉnh; Nghị quyết số 08/2019/NQ-HĐND ngày 10/12/2019 và Nghị quyết số 15/2021/NQ-HĐND ngày 17/7/2021 của HĐND tỉnh</t>
  </si>
  <si>
    <t>Kinh phí sự nghiệp chương trình mục tiêu quốc gia phát triển kinh tế xã hội vùng đồng bào dân tộc thiểu số và miền núi</t>
  </si>
  <si>
    <t>Kinh phí Đại hội thể dục, thể thao</t>
  </si>
  <si>
    <t>Hỗ trợ chi phí học tập và miễn giảm học phí theo Nghị định số 81/2021/NĐ-CP ngày 27/8/2021 của Chính phủ; Nghị định số 97/2023/NĐ-CP ngày 31/12/2023 của Chính phủ và kinh phí biên soạn lịch sử truyền thống</t>
  </si>
  <si>
    <t>Kinh phí hỗ trợ xây dựng nông thôn mới (vốn đầu tư CTMTQG xây dựng nông thôn mới)</t>
  </si>
  <si>
    <t>KP tổ chức Lễ phát động "Tết trồng cây đời đời nhớ ơn Bác Hồ" Xuân Ất Tỵ năm 2025</t>
  </si>
  <si>
    <t xml:space="preserve"> Kinh phí hỗ trợ đầu tư xây dựng cầu vào Đền Chi Lăng</t>
  </si>
  <si>
    <t>Hỗ trợ huyện thực hiện thu phí năm 2024</t>
  </si>
  <si>
    <t>Kinh phí hỗ trợ đầu tư cơ sở vật chất công nhận lại trường chuẩn năm 2025 tại Quyết định số 1329/QĐ-UBND ngày 20/6/2025 của UBND tỉnh</t>
  </si>
  <si>
    <t>Kinh phí xử lý nước thải và vận hành hệ thống thoát nước</t>
  </si>
  <si>
    <t>Kinh phí thưởng vượt thu</t>
  </si>
  <si>
    <t>Kinh phí hỗ trợ giáo viên mầm non ngoài công lập</t>
  </si>
  <si>
    <t>Kinh phí thực hiện Tiểu dự án giải phóng mặt bằng thuộc dự án Đầu tư xây dựng tuyến cao tốc Đồng Đăng - Trà Lĩnh</t>
  </si>
  <si>
    <t>Kinh phí hỗ trợ sắp xếp đơn vị hành chính cấp xã</t>
  </si>
  <si>
    <t>C</t>
  </si>
  <si>
    <t>D</t>
  </si>
  <si>
    <t>E</t>
  </si>
  <si>
    <t>G</t>
  </si>
  <si>
    <t>K</t>
  </si>
  <si>
    <t>SỐ ĐÃ CHI 6 THÁNG ĐẦU NĂM 2025</t>
  </si>
  <si>
    <t>Trong đó: số đã chi của cấp huyện điều chuyển để quyết toán</t>
  </si>
  <si>
    <t>kết dư</t>
  </si>
  <si>
    <t>chuyển nguồn</t>
  </si>
  <si>
    <t>Số TT</t>
  </si>
  <si>
    <t>CHỈ TIÊU</t>
  </si>
  <si>
    <t>Trong đó</t>
  </si>
  <si>
    <t>THU NGÂN SÁCH NHÀ NƯỚC TRÊN ĐỊA BÀN (I+II)</t>
  </si>
  <si>
    <t xml:space="preserve">Thu nội địa </t>
  </si>
  <si>
    <t xml:space="preserve"> - </t>
  </si>
  <si>
    <t>Trong đó: thu điều tiết được hưởng theo phân cấp</t>
  </si>
  <si>
    <t>III</t>
  </si>
  <si>
    <t>Các khoản huy động đóng góp</t>
  </si>
  <si>
    <t>TỔNG CHI NGÂN SÁCH ĐỊA PHƯƠNG (I+II)</t>
  </si>
  <si>
    <t>Tổng chi cân đối ngân sách (1+2+3+4+5)</t>
  </si>
  <si>
    <t xml:space="preserve">- Sự nghiệp Giáo dục   </t>
  </si>
  <si>
    <t>- Sự nghiệp Đào tạo</t>
  </si>
  <si>
    <t>- Trung tâm Học tập cộng đồng</t>
  </si>
  <si>
    <t xml:space="preserve"> - Kinh phí hỗ trợ chi phí học tập đối với sinh viên là người DTTS thuộc hộ nghèo, cận nghèo theo Quyết định số 66/2013/QĐ-TTg ngày 11/11/2013 của Thủ tướng Chính phủ</t>
  </si>
  <si>
    <t xml:space="preserve"> - Kinh phí hỗ trợ chính sách nội trú đối với học sinh, sinh viên học cao đẳng, trung cấp theo Quyết định số 53/2015/QĐ-TTg ngày 20/10/2015 của Thủ tướng Chính phủ</t>
  </si>
  <si>
    <t xml:space="preserve"> - Đối ứng kinh phí sự nghiệp thực hiện Chương trình mục tiêu quốc gia xây dựng nông thôn mới (chi tiết tại Nghị quyết về kế hoạch vốn thực hiện các Chương trình Mục tiêu quốc gia năm 2025)</t>
  </si>
  <si>
    <t>+ Chi khác sự nghiệp Giáo dục, Đào tạo và Dạy nghề (bao gồm kinh phí phân bổ cho Phòng GDĐT các huyện, thành phố để thực hiện các nhiệm vụ chung thuộc lĩnh vực ngành)</t>
  </si>
  <si>
    <t>- Trong đó: chi ứng dụng, chuyển giao công nghệ</t>
  </si>
  <si>
    <t>- Kinh phí Huy hiệu Đảng theo Hướng dẫn số 56-HD/VPTW ngày 27/10/2015 của Văn phòng Trung ương Đảng</t>
  </si>
  <si>
    <t>- Trợ cấp hàng tháng đối với cán bộ xã đã nghỉ việc</t>
  </si>
  <si>
    <t>SỐ THU BỔ SUNG TỪ NGÂN SÁCH CẤP TRÊN</t>
  </si>
  <si>
    <t>Thu bổ sung cân đối từ ngân sách cấp trên</t>
  </si>
  <si>
    <t>Thu bổ sung có mục tiêu và các nhiệm vụ khác</t>
  </si>
  <si>
    <t>TỔNG THU NGÂN SÁCH ĐỊA PHƯƠNG</t>
  </si>
  <si>
    <t>Tổng thu cân đối Ngân sách địa phương</t>
  </si>
  <si>
    <t>- Thu bổ sung cân đối từ ngân sách cấp trên</t>
  </si>
  <si>
    <t>- Thu điều tiết được hưởng theo phân cấp</t>
  </si>
  <si>
    <t>NGUỒN CẢI CÁCH TIỀN LƯƠNG THEO QUY ĐỊNH</t>
  </si>
  <si>
    <t>GHI THU - GHI CHI TỪ NGUỒN VỐN VIỆN TRỢ</t>
  </si>
  <si>
    <t>Tổng cộng</t>
  </si>
  <si>
    <t>Dự toán Tỉnh giao</t>
  </si>
  <si>
    <t>Dự toán HĐND cấp xã giao</t>
  </si>
  <si>
    <t>Văn phòng HĐND, UBND</t>
  </si>
  <si>
    <t>Phòng Kinh tế</t>
  </si>
  <si>
    <t>Phòng Văn hoã - Xã hội</t>
  </si>
  <si>
    <t>Trung tâm hành chính công</t>
  </si>
  <si>
    <t>Văn phòng đảng uỷ</t>
  </si>
  <si>
    <t>Uỷ ban Mặt trận TQ Việt Nam</t>
  </si>
  <si>
    <t>Trung tâm dịch vụ công ích phường</t>
  </si>
  <si>
    <t>Trường….</t>
  </si>
  <si>
    <t>2=3+…</t>
  </si>
  <si>
    <t>+ Vốn đầu tư</t>
  </si>
  <si>
    <t xml:space="preserve">Chi đầu tư phát triển thực hiện chuyển sang năm sau theo quy định của Luật đầu tư công. Trường hợp đặc biệt, Thủ tướng Chính phủ quyết định về việc cho phép chuyển nguồn sang năm sau nữa, nhưng không quá thời hạn giải ngân của dự án nằm trong kế hoạch đầu tư công trung hạn </t>
  </si>
  <si>
    <t xml:space="preserve">Chi mua sắm trang thiết bị đã đầy đủ hồ sơ, hợp đồng mua sắm trang thiết bị ký bước ngày 31 tháng 12 năm thực hiện dự toán </t>
  </si>
  <si>
    <t xml:space="preserve">Nguồn thực hiện chính sách tiền lương, phụ cấp, trợ cấp và các khoản tính theo tiền lương cơ sở, bảo trợ xã hội </t>
  </si>
  <si>
    <t xml:space="preserve">Kinh phí được giao tự chủ của các đơn vị sự nghiệp công lập và các cơ quan nhà nước; các khoản viện trợ không hoàn lại đã xác định cụ thể nhiệm vụ chi </t>
  </si>
  <si>
    <t xml:space="preserve">Các khoản dự toán được cấp có thẩm quyền bổ sung sau ngày 30 tháng 9 năm thực hiện dự toán, không bao gồm các khoản bổ sung do các đơn vị dự toán cấp trên điều chỉnh dự toán đã giao của các đơn vị dự toán trực thuộc </t>
  </si>
  <si>
    <t>Kinh phí nghiên cứu khoa học bố trí cho các đề tài, dự án nghiên cứu khoa học được cấp có thẩm quyền quyết định đang trong thời gian thực hiện (</t>
  </si>
  <si>
    <t xml:space="preserve">Các khoản tăng thu, tiết kiệm chi được sử dụng theo quy định tại khoản 2 Điều 59 của Luật ngân sách nhà nước được cấp có thẩm quyền quyết định cho phép sử dụng vào năm sau </t>
  </si>
  <si>
    <t xml:space="preserve">Kinh phí khác theo quy định của pháp luật </t>
  </si>
  <si>
    <t>Chi tiết nhiệm vụ….</t>
  </si>
  <si>
    <t>2=3+..</t>
  </si>
  <si>
    <t>NGUỒN DỰ TOÁN BỔ SUNG TRONG NĂM</t>
  </si>
  <si>
    <t>NGUỒN CHUYỂN NGUỒN NĂM 2024 SANG NĂM 2025</t>
  </si>
  <si>
    <t>NGUỒN KẾT DƯ NGÂN SÁCH 2024 CHUYỂN SANG 2025</t>
  </si>
  <si>
    <t>Số
TT</t>
  </si>
  <si>
    <t>Ngành - Đơn vị</t>
  </si>
  <si>
    <t>Các trường học</t>
  </si>
  <si>
    <t>Hợp đồng</t>
  </si>
  <si>
    <t>Dự
 toán giao theo nhiệm vụ đặc thù  năm 2025</t>
  </si>
  <si>
    <t xml:space="preserve">Tiết kiệm 10% chi thường xuyên </t>
  </si>
  <si>
    <t>Chế độ tiền thưởng theo Nghị định 73/2024/NĐ-CP</t>
  </si>
  <si>
    <t>Các chế độ chính sách</t>
  </si>
  <si>
    <t>TỔNG CỘNG</t>
  </si>
  <si>
    <t>Khối Mầm non</t>
  </si>
  <si>
    <t>Khối Tiểu học</t>
  </si>
  <si>
    <t xml:space="preserve">Biên chế được giao </t>
  </si>
  <si>
    <t xml:space="preserve">Biên chế có mặt </t>
  </si>
  <si>
    <t>Khối THCS</t>
  </si>
  <si>
    <t>BIỂU 5:  DỰ TOÁN CHI NGÂN SÁCH TỪ NGUỒN BỔ SUNG MỤC TIÊU TRONG NĂM, CHUYỂN NGUỒN, KẾT DƯ CỦA XÃ, PHƯỜNG….</t>
  </si>
  <si>
    <t>Hỗ trợ Lương và các khoản có tính chất lương hợp đồng</t>
  </si>
  <si>
    <t>- Hỗ trợ giáo viên mầm non ngoài công lập theo Nghị quyết số 64/2017/NQ-HĐND ngày 11/12/2017 của Hội đồng nhân dân tỉnh</t>
  </si>
  <si>
    <t>Trường MN Quảng Lạc</t>
  </si>
  <si>
    <t>Trường THCS Chi Lăng</t>
  </si>
  <si>
    <t>Trường THCS Quảng Lạc</t>
  </si>
  <si>
    <t>IV</t>
  </si>
  <si>
    <t xml:space="preserve">CHI CHUYỂN NGUỒN </t>
  </si>
  <si>
    <t>DỰ TOÁN KINH PHÍ ĐÃ SỬ DỤNG</t>
  </si>
  <si>
    <t>Kinh phí thực hiện chính sách tinh giản biên chế 11.509, xoá nhà tạm nhà dột nát 90, tiền thưởng 73 314tr, xủ lý nước thải 2761, sắp xếp cấp xã 500tr</t>
  </si>
  <si>
    <t>3.1</t>
  </si>
  <si>
    <t>3.2</t>
  </si>
  <si>
    <t>4.1</t>
  </si>
  <si>
    <t>4.2</t>
  </si>
  <si>
    <t>Đơn vị tính: Triệu đồng</t>
  </si>
  <si>
    <t>BIỂU 2: DỰ TOÁN THU, CHI NGÂN SÁCH NĂM 2025</t>
  </si>
  <si>
    <t>Đơn vị: Triệu đồng</t>
  </si>
  <si>
    <t>Biểu 2</t>
  </si>
  <si>
    <t>Phần thu</t>
  </si>
  <si>
    <t>Nội dung chi</t>
  </si>
  <si>
    <t>- Thu điều tiết hưởng theo phân cấp</t>
  </si>
  <si>
    <t>Trong đó:  - Bổ sung cân đối ngân sách</t>
  </si>
  <si>
    <t xml:space="preserve">                   - Bổ sung có mục tiêu</t>
  </si>
  <si>
    <t>BIỂU 4: DỰ TOÁN THU - CHI NGÂN SÁCH NHÀ NƯỚC NĂM 2026 CÁC ĐƠN VỊ TRƯỜNG TRỰC THUỘC PHƯỜNG</t>
  </si>
  <si>
    <t>Trường mầm non 19-5</t>
  </si>
  <si>
    <t>Trường Mầm non 8-3</t>
  </si>
  <si>
    <t>Dự toán chi theo định mức</t>
  </si>
  <si>
    <t>Lương và các khoản có tính chất lương</t>
  </si>
  <si>
    <t>Đảm bảo chi khác theo định mức</t>
  </si>
  <si>
    <t>Tổng dự toán năm 2026 giao cho đơn vị</t>
  </si>
  <si>
    <t>Chi khác theo định mức</t>
  </si>
  <si>
    <t>Biên chế</t>
  </si>
  <si>
    <t>Nâng lương</t>
  </si>
  <si>
    <t>VS</t>
  </si>
  <si>
    <t>TD</t>
  </si>
  <si>
    <t>HT lương HĐ</t>
  </si>
  <si>
    <t xml:space="preserve">Nâng lương  </t>
  </si>
  <si>
    <t xml:space="preserve">Tổng quỹ lương biên chế </t>
  </si>
  <si>
    <t xml:space="preserve">Lương và các khoản có tính chất lương </t>
  </si>
  <si>
    <t xml:space="preserve">Biên chế </t>
  </si>
  <si>
    <t>Biên chế được giao</t>
  </si>
  <si>
    <t>Biên chế có mặt</t>
  </si>
  <si>
    <t>Hợp đồng lao động</t>
  </si>
  <si>
    <t>Tiền thưởng theo Nghị định 73/2024/NĐ-CP</t>
  </si>
  <si>
    <t>1.3</t>
  </si>
  <si>
    <t>Dự toán thực hiện các mục tiêu, nhiệm vụ, chế độ, chính sách khác</t>
  </si>
  <si>
    <t xml:space="preserve">Nội dung </t>
  </si>
  <si>
    <t>Trường MN 19/5</t>
  </si>
  <si>
    <t>Trường MN 8/3</t>
  </si>
  <si>
    <t>Trường TH Chi Lăng</t>
  </si>
  <si>
    <t>Trường TH Quảng Lạc</t>
  </si>
  <si>
    <t>3.3</t>
  </si>
  <si>
    <t>4.3</t>
  </si>
  <si>
    <t xml:space="preserve">Dự toán giao năm 2026 </t>
  </si>
  <si>
    <t>Chính sách phát triển giáo dục mầm non theo Nghị định số 105/2020/NĐ-CP ngày 8/9/2020 của Chính phủ ngày 8/9/2020)</t>
  </si>
  <si>
    <t>4.4</t>
  </si>
  <si>
    <t>Miễn, giảm, hỗ trợ học phí, hỗ trợ chi phí học tập theo Nghị định 238/2025/NĐ-CP ngày 03/9/2025 của Chính Phủ</t>
  </si>
  <si>
    <t>3.4</t>
  </si>
  <si>
    <t>3.5</t>
  </si>
  <si>
    <t>3.6</t>
  </si>
  <si>
    <t>3.7</t>
  </si>
  <si>
    <t>4.5</t>
  </si>
  <si>
    <t>4.6</t>
  </si>
  <si>
    <t xml:space="preserve">- </t>
  </si>
  <si>
    <t>Chính sách hỗ trợ học sinh và Trường phổ thông ở xã, thôn đặc biệt khó khăn theo Nghị định số 66/2025/NĐ-CP ngày 12/3/2025 của Chính phủ</t>
  </si>
  <si>
    <t>Kinh phí thực hiện chế độ phụ cấp ưu đãi đối với giáo viên trực tiếp giảng dạy người khuyết tật theo Nghị định số 28/2012/NĐ-CP ngày 10/4/2012 của Chính phủ</t>
  </si>
  <si>
    <t>9=8*10%</t>
  </si>
  <si>
    <t>5=6+7</t>
  </si>
  <si>
    <t>4=5+8+10</t>
  </si>
  <si>
    <t>10=11+12+13</t>
  </si>
  <si>
    <t>14=4-9</t>
  </si>
  <si>
    <t>Điện</t>
  </si>
  <si>
    <t xml:space="preserve">Tổng số thu </t>
  </si>
  <si>
    <t>A Tổng số thu cân đối ngân sách</t>
  </si>
  <si>
    <t>Tổng số thu ngân sách phường</t>
  </si>
  <si>
    <t>1 Thu điều tiết</t>
  </si>
  <si>
    <t>2 Thu bổ sung từ NS cấp trên</t>
  </si>
  <si>
    <t>A Tổng số chi cân đối ngân sách</t>
  </si>
  <si>
    <t>1 Chi đầu tư phát triển</t>
  </si>
  <si>
    <t>2 Chi thường xuyên</t>
  </si>
  <si>
    <t>3 Chi thực hiện CT MTQG</t>
  </si>
  <si>
    <t>4 Dự phòng ngân sách</t>
  </si>
  <si>
    <t>Tổng số chi ngân sách phường</t>
  </si>
  <si>
    <t>BIỂU 1: CÂN ĐỐI DỰ TOÁN THU - CHI NGÂN SÁCH PHƯỜNG NĂM 2026</t>
  </si>
  <si>
    <t>Trường MN 19-5</t>
  </si>
  <si>
    <t>Trường MN 8-3</t>
  </si>
  <si>
    <t xml:space="preserve">Chênh lệch </t>
  </si>
  <si>
    <t>Hỗ trợ lương  và các khoản có tính chất lương hợp đồng</t>
  </si>
  <si>
    <t>Tổng số chi</t>
  </si>
  <si>
    <t xml:space="preserve">Tiết kiệm thực hiện CCTL </t>
  </si>
  <si>
    <t xml:space="preserve">Tiết kiệm 40% </t>
  </si>
  <si>
    <t>Tiết kiệm 10% (*)</t>
  </si>
  <si>
    <t xml:space="preserve">Hợp đồng </t>
  </si>
  <si>
    <t>Các chế độ chính sách khác</t>
  </si>
  <si>
    <t xml:space="preserve">Kinh phí tiết kiệm chi thường xuyên để cải cách tiền lương </t>
  </si>
  <si>
    <t>Lương và các khoản có tính chất lương của biên chế có mặt</t>
  </si>
  <si>
    <t>Nhu cầu kinh phí phụ cấp ưu đãi dạy học sinh khuyết tật theo Nghị định 28/NĐ-CP năm học 2025-2026</t>
  </si>
  <si>
    <t>Dự toán đã sử dụng</t>
  </si>
  <si>
    <t>1=2+3+4</t>
  </si>
  <si>
    <t xml:space="preserve">Dự toán còn lại </t>
  </si>
  <si>
    <t>Dự toán giao năm 2026 sau sáp nhập</t>
  </si>
  <si>
    <t>Giảm</t>
  </si>
  <si>
    <t>Tăng</t>
  </si>
  <si>
    <t>-</t>
  </si>
  <si>
    <t>(Kèm theo Quyết định số      /QĐ-UBND ngày     /9/2026 của UBND phường Lương Văn Tri)</t>
  </si>
  <si>
    <t>Dự toán đã sử dụng đến 31/8/2026</t>
  </si>
  <si>
    <t>Dự toán giữ lại</t>
  </si>
  <si>
    <t>Điều chỉnh dự toán</t>
  </si>
  <si>
    <t>9=1+5+6-7-8</t>
  </si>
  <si>
    <t>Tiết kiệm thực hiện CCTL</t>
  </si>
  <si>
    <t>7=4*10%</t>
  </si>
  <si>
    <t xml:space="preserve">I </t>
  </si>
  <si>
    <t>DỰ TOÁN GIAO NĂM 2026</t>
  </si>
  <si>
    <t>DỰ TOÁN NĂM TRƯỚC CHUYỂN SANG</t>
  </si>
  <si>
    <t>Dự toán giao năm 2026 (trước sáp nhập)</t>
  </si>
  <si>
    <t>Dự toán giao năm 2026 sau điều chỉnh (sau sáp nhập)</t>
  </si>
  <si>
    <t>ĐVT: Đồng</t>
  </si>
  <si>
    <t>Đơn vị tính: Đồng</t>
  </si>
  <si>
    <t>Chuyển nguồn năm trước sang</t>
  </si>
  <si>
    <t xml:space="preserve">TỔNG SỐ </t>
  </si>
  <si>
    <t>Năm 2026</t>
  </si>
  <si>
    <t xml:space="preserve">Tổng số </t>
  </si>
  <si>
    <t xml:space="preserve">Chế độ chính sách </t>
  </si>
  <si>
    <t>Kinh phí tinh giản biên chế NĐ 154/2025/NĐ-CP</t>
  </si>
  <si>
    <t>Dự toán đã giao</t>
  </si>
  <si>
    <t>(Kèm theo Quyết định số  QĐ-UBND ngày  /9/2026 của UBND phường Lương Văn Tri)</t>
  </si>
  <si>
    <t>BIỂU 2a: DỰ TOÁN CHI TIẾT CÁC CHẾ ĐỘ, CHÍNH SÁCH  CÁC TRƯỜNG HỌC CÔNG LẬP NĂM 2026</t>
  </si>
  <si>
    <t>BIỂU 2: ĐIỀU CHỈNH DỰ TOÁN CHI NGÂN SÁCH NHÀ NƯỚC CHO CÁC ĐƠN VỊ TRƯỜNG HỌC CÔNG LẬP NĂM 2026 - SAU SÁP NHẬP</t>
  </si>
  <si>
    <t xml:space="preserve">BIỂU 1: DỰ TOÁN NĂM 2026 GIAO CHO CÁC ĐƠN VỊ TRƯỜNG HỌC CÔNG LẬP TRỰC THUỘC </t>
  </si>
  <si>
    <t>1=2+…6</t>
  </si>
  <si>
    <t>8=1-7</t>
  </si>
  <si>
    <t>Dự toán còn lại trước sáp nhập</t>
  </si>
  <si>
    <t>Dự toán còn lại sau sáp nhập</t>
  </si>
  <si>
    <t>12=9-10+11</t>
  </si>
  <si>
    <t>Sự nghiệp giáo dục và đào tạo</t>
  </si>
  <si>
    <t xml:space="preserve">TỔNG CỘNG </t>
  </si>
  <si>
    <t>1=2+3</t>
  </si>
  <si>
    <t>4=5+6</t>
  </si>
  <si>
    <t>7=1-4</t>
  </si>
  <si>
    <t>10=7-8+9</t>
  </si>
  <si>
    <t xml:space="preserve">Ghi chú </t>
  </si>
  <si>
    <r>
      <t xml:space="preserve">Thành lập mới trên cơ sở sáp nhập 03 trường Mầm non </t>
    </r>
    <r>
      <rPr>
        <i/>
        <sz val="10"/>
        <rFont val="Times New Roman"/>
        <family val="1"/>
        <charset val="163"/>
      </rPr>
      <t>(MN Quảng Lạc, MN 19-5, MN 8-3)</t>
    </r>
    <r>
      <rPr>
        <b/>
        <sz val="10"/>
        <rFont val="Times New Roman"/>
        <family val="1"/>
        <charset val="163"/>
      </rPr>
      <t xml:space="preserve"> </t>
    </r>
  </si>
  <si>
    <r>
      <t xml:space="preserve">Thành lập mới trên cơ sở sáp nhập 02 trường Tiểu học </t>
    </r>
    <r>
      <rPr>
        <i/>
        <sz val="10"/>
        <rFont val="Times New Roman"/>
        <family val="1"/>
        <charset val="163"/>
      </rPr>
      <t>(TH Chi Lăng, TH Quảng Lạc)</t>
    </r>
  </si>
  <si>
    <r>
      <t xml:space="preserve">Thành lập mới trên cơ sở sáp nhập 02 trường THCS  </t>
    </r>
    <r>
      <rPr>
        <i/>
        <sz val="10"/>
        <rFont val="Times New Roman"/>
        <family val="1"/>
        <charset val="163"/>
      </rPr>
      <t>(THCS Chi Lăng, THCS Quảng Lạc)</t>
    </r>
  </si>
  <si>
    <t>(Kèm theo Quyết định số       QĐ-UBND ngày     /9/2026 của UBND phường Lương Văn Tri)</t>
  </si>
</sst>
</file>

<file path=xl/styles.xml><?xml version="1.0" encoding="utf-8"?>
<styleSheet xmlns="http://schemas.openxmlformats.org/spreadsheetml/2006/main" xmlns:mc="http://schemas.openxmlformats.org/markup-compatibility/2006" xmlns:x14ac="http://schemas.microsoft.com/office/spreadsheetml/2009/9/ac" mc:Ignorable="x14ac">
  <numFmts count="12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quot;₫&quot;;\-#,##0\ &quot;₫&quot;"/>
    <numFmt numFmtId="165" formatCode="#,##0.00\ &quot;₫&quot;;\-#,##0.00\ &quot;₫&quot;"/>
    <numFmt numFmtId="166" formatCode="_-* #,##0\ &quot;₫&quot;_-;\-* #,##0\ &quot;₫&quot;_-;_-* &quot;-&quot;\ &quot;₫&quot;_-;_-@_-"/>
    <numFmt numFmtId="167" formatCode="_-* #,##0_-;\-* #,##0_-;_-* &quot;-&quot;_-;_-@_-"/>
    <numFmt numFmtId="168" formatCode="_-* #,##0.00\ &quot;₫&quot;_-;\-* #,##0.00\ &quot;₫&quot;_-;_-* &quot;-&quot;??\ &quot;₫&quot;_-;_-@_-"/>
    <numFmt numFmtId="169" formatCode="_-* #,##0.00_-;\-* #,##0.00_-;_-* &quot;-&quot;??_-;_-@_-"/>
    <numFmt numFmtId="170" formatCode="_-* #,##0\ _₫_-;\-* #,##0\ _₫_-;_-* &quot;-&quot;\ _₫_-;_-@_-"/>
    <numFmt numFmtId="171" formatCode="_-* #,##0.00\ _₫_-;\-* #,##0.00\ _₫_-;_-* &quot;-&quot;??\ _₫_-;_-@_-"/>
    <numFmt numFmtId="172" formatCode="_-* #,##0_-;\-* #,##0_-;_-* &quot;-&quot;??_-;_-@_-"/>
    <numFmt numFmtId="173" formatCode="_(* #,##0_);_(* \(#,##0\);_(* &quot;-&quot;??_);_(@_)"/>
    <numFmt numFmtId="174" formatCode="#,###;[Red]\-#,###"/>
    <numFmt numFmtId="175" formatCode="#,###.0;[Red]\-#,###.0"/>
    <numFmt numFmtId="176" formatCode="0.0"/>
    <numFmt numFmtId="177" formatCode="_-&quot;$&quot;* #,##0_-;\-&quot;$&quot;* #,##0_-;_-&quot;$&quot;* &quot;-&quot;_-;_-@_-"/>
    <numFmt numFmtId="178" formatCode="&quot;\&quot;#,##0.00;[Red]&quot;\&quot;&quot;\&quot;&quot;\&quot;&quot;\&quot;&quot;\&quot;&quot;\&quot;\-#,##0.00"/>
    <numFmt numFmtId="179" formatCode="&quot;\&quot;#,##0;[Red]&quot;\&quot;&quot;\&quot;\-#,##0"/>
    <numFmt numFmtId="180" formatCode=".\ ###\ ;############################################################################################"/>
    <numFmt numFmtId="181" formatCode="&quot;$&quot;#,##0;[Red]\-&quot;$&quot;#,##0"/>
    <numFmt numFmtId="182" formatCode="_-* #,##0\ _F_-;\-* #,##0\ _F_-;_-* &quot;-&quot;\ _F_-;_-@_-"/>
    <numFmt numFmtId="183" formatCode="_-* #,##0.00\ _V_N_D_-;\-* #,##0.00\ _V_N_D_-;_-* &quot;-&quot;??\ _V_N_D_-;_-@_-"/>
    <numFmt numFmtId="184" formatCode="_-* #,##0.00\ _F_-;\-* #,##0.00\ _F_-;_-* &quot;-&quot;??\ _F_-;_-@_-"/>
    <numFmt numFmtId="185" formatCode="_(&quot;$&quot;\ * #,##0_);_(&quot;$&quot;\ * \(#,##0\);_(&quot;$&quot;\ * &quot;-&quot;_);_(@_)"/>
    <numFmt numFmtId="186" formatCode="_-* #,##0\ &quot;F&quot;_-;\-* #,##0\ &quot;F&quot;_-;_-* &quot;-&quot;\ &quot;F&quot;_-;_-@_-"/>
    <numFmt numFmtId="187" formatCode="_-* #,##0\ _V_N_D_-;\-* #,##0\ _V_N_D_-;_-* &quot;-&quot;\ _V_N_D_-;_-@_-"/>
    <numFmt numFmtId="188" formatCode="_ &quot;\&quot;* #,##0_ ;_ &quot;\&quot;* \-#,##0_ ;_ &quot;\&quot;* &quot;-&quot;_ ;_ @_ "/>
    <numFmt numFmtId="189" formatCode="###0"/>
    <numFmt numFmtId="190" formatCode="_-&quot;$&quot;* #,##0.00_-;\-&quot;$&quot;* #,##0.00_-;_-&quot;$&quot;* &quot;-&quot;??_-;_-@_-"/>
    <numFmt numFmtId="191" formatCode="#,##0.0000"/>
    <numFmt numFmtId="192" formatCode="#,##0.00000"/>
    <numFmt numFmtId="193" formatCode="&quot;$&quot;#&quot;$&quot;##0_);\(&quot;$&quot;#&quot;$&quot;##0\)"/>
    <numFmt numFmtId="194" formatCode="&quot;\&quot;#,##0;[Red]&quot;\&quot;\-#,##0"/>
    <numFmt numFmtId="195" formatCode="0%;\(0%\)"/>
    <numFmt numFmtId="196" formatCode="0.0%"/>
    <numFmt numFmtId="197" formatCode="&quot;SFr.&quot;\ #,##0.00;[Red]&quot;SFr.&quot;\ \-#,##0.00"/>
    <numFmt numFmtId="198" formatCode="&quot;SFr.&quot;\ #,##0.00;&quot;SFr.&quot;\ \-#,##0.00"/>
    <numFmt numFmtId="199" formatCode="_ &quot;SFr.&quot;\ * #,##0_ ;_ &quot;SFr.&quot;\ * \-#,##0_ ;_ &quot;SFr.&quot;\ * &quot;-&quot;_ ;_ @_ "/>
    <numFmt numFmtId="200" formatCode="_ * #,##0_ ;_ * \-#,##0_ ;_ * &quot;-&quot;_ ;_ @_ "/>
    <numFmt numFmtId="201" formatCode="_ * #,##0.00_ ;_ * \-#,##0.00_ ;_ * &quot;-&quot;??_ ;_ @_ "/>
    <numFmt numFmtId="202" formatCode="_ * #,##0.00_)&quot;$&quot;_ ;_ * \(#,##0.00\)&quot;$&quot;_ ;_ * &quot;-&quot;??_)&quot;$&quot;_ ;_ @_ "/>
    <numFmt numFmtId="203" formatCode="_-&quot;\&quot;* #,##0.00_-;\-&quot;\&quot;* #,##0.00_-;_-&quot;\&quot;* &quot;-&quot;??_-;_-@_-"/>
    <numFmt numFmtId="204" formatCode="\$#,##0_);\(\$#,##0\)"/>
    <numFmt numFmtId="205" formatCode="\$#,##0_);[Red]\(\$#,##0\)"/>
    <numFmt numFmtId="206" formatCode="\$#,##0.00_);\(\$#,##0.00\)"/>
    <numFmt numFmtId="207" formatCode="_-&quot;\&quot;* #,##0_-;\-&quot;\&quot;* #,##0_-;_-&quot;\&quot;* &quot;-&quot;_-;_-@_-"/>
    <numFmt numFmtId="208" formatCode="\$#,##0.00_);[Red]\(\$#,##0.00\)"/>
    <numFmt numFmtId="209" formatCode="_-* #,##0.00\ &quot;F&quot;_-;\-* #,##0.00\ &quot;F&quot;_-;_-* &quot;-&quot;??\ &quot;F&quot;_-;_-@_-"/>
    <numFmt numFmtId="210" formatCode="#,##0.0_);\(#,##0.0\)"/>
    <numFmt numFmtId="211" formatCode="0_)"/>
    <numFmt numFmtId="212" formatCode="_(* #,##0.0_);_(* \(#,##0.0\);_(* &quot;-&quot;?_);_(@_)"/>
    <numFmt numFmtId="213" formatCode="_-* #,##0.00\ _€_-;\-* #,##0.00\ _€_-;_-* &quot;-&quot;??\ _€_-;_-@_-"/>
    <numFmt numFmtId="214" formatCode="_(* #,##0.00_);_(* \(#,##0.00\);_(* &quot;-&quot;&quot;?&quot;&quot;?&quot;_);_(@_)"/>
    <numFmt numFmtId="215" formatCode="_(* #,##0.000_);_(* \(#,##0.000\);_(* &quot;-&quot;??_);_(@_)"/>
    <numFmt numFmtId="216" formatCode="_(* #,##0_);_(* \(#,##0\);_(* &quot;-&quot;&quot;?&quot;&quot;?&quot;_);_(@_)"/>
    <numFmt numFmtId="217" formatCode="#,##0;\(#,##0\)"/>
    <numFmt numFmtId="218" formatCode="_ &quot;R&quot;\ * #,##0_ ;_ &quot;R&quot;\ * \-#,##0_ ;_ &quot;R&quot;\ * &quot;-&quot;_ ;_ @_ "/>
    <numFmt numFmtId="219" formatCode="\$#,##0\ ;\(\$#,##0\)"/>
    <numFmt numFmtId="220" formatCode="\t0.00%"/>
    <numFmt numFmtId="221" formatCode="0.000"/>
    <numFmt numFmtId="222" formatCode="_(\§\g\ #,##0_);_(\§\g\ \(#,##0\);_(\§\g\ &quot;-&quot;??_);_(@_)"/>
    <numFmt numFmtId="223" formatCode="_(\§\g\ #,##0_);_(\§\g\ \(#,##0\);_(\§\g\ &quot;-&quot;_);_(@_)"/>
    <numFmt numFmtId="224" formatCode="\t#\ ??/??"/>
    <numFmt numFmtId="225" formatCode="\§\g#,##0_);\(\§\g#,##0\)"/>
    <numFmt numFmtId="226" formatCode="_-&quot;VND&quot;* #,##0_-;\-&quot;VND&quot;* #,##0_-;_-&quot;VND&quot;* &quot;-&quot;_-;_-@_-"/>
    <numFmt numFmtId="227" formatCode="_(&quot;Rp&quot;* #,##0.00_);_(&quot;Rp&quot;* \(#,##0.00\);_(&quot;Rp&quot;* &quot;-&quot;??_);_(@_)"/>
    <numFmt numFmtId="228" formatCode="#,##0.00\ &quot;FB&quot;;[Red]\-#,##0.00\ &quot;FB&quot;"/>
    <numFmt numFmtId="229" formatCode="#,##0\ &quot;$&quot;;\-#,##0\ &quot;$&quot;"/>
    <numFmt numFmtId="230" formatCode="&quot;$&quot;#,##0;\-&quot;$&quot;#,##0"/>
    <numFmt numFmtId="231" formatCode="_-* #,##0\ _F_B_-;\-* #,##0\ _F_B_-;_-* &quot;-&quot;\ _F_B_-;_-@_-"/>
    <numFmt numFmtId="232" formatCode="#,##0.\½"/>
    <numFmt numFmtId="233" formatCode="_ * #,##0.00_)_d_ ;_ * \(#,##0.00\)_d_ ;_ * &quot;-&quot;??_)_d_ ;_ @_ "/>
    <numFmt numFmtId="234" formatCode="#,##0_);\-#,##0_)"/>
    <numFmt numFmtId="235" formatCode="0."/>
    <numFmt numFmtId="236" formatCode="#."/>
    <numFmt numFmtId="237" formatCode="#,##0\ &quot;$&quot;_);\(#,##0\ &quot;$&quot;\)"/>
    <numFmt numFmtId="238" formatCode="#,##0.0"/>
    <numFmt numFmtId="239" formatCode="_-&quot;IR£&quot;* #,##0.00_-;\-&quot;IR£&quot;* #,##0.00_-;_-&quot;IR£&quot;* &quot;-&quot;??_-;_-@_-"/>
    <numFmt numFmtId="240" formatCode="&quot;£&quot;#,##0;[Red]\-&quot;£&quot;#,##0"/>
    <numFmt numFmtId="241" formatCode="#,###"/>
    <numFmt numFmtId="242" formatCode="_-&quot;₫&quot;* #,##0_-;\-&quot;₫&quot;* #,##0_-;_-&quot;₫&quot;* &quot;-&quot;_-;_-@_-"/>
    <numFmt numFmtId="243" formatCode="_-&quot;₫&quot;* #,##0.00_-;\-&quot;₫&quot;* #,##0.00_-;_-&quot;₫&quot;* &quot;-&quot;??_-;_-@_-"/>
    <numFmt numFmtId="244" formatCode="&quot;\&quot;#,##0;[Red]\-&quot;\&quot;#,##0"/>
    <numFmt numFmtId="245" formatCode="&quot;\&quot;#,##0.00;\-&quot;\&quot;#,##0.00"/>
    <numFmt numFmtId="246" formatCode="&quot;$&quot;#,##0.000;\(&quot;$&quot;#,##0.000\)"/>
    <numFmt numFmtId="247" formatCode="#,##0.00_);\-#,##0.00_)"/>
    <numFmt numFmtId="248" formatCode="_(* #,##0,_);_(* \(#,##0,\);_(* &quot;-&quot;_);_(@_)"/>
    <numFmt numFmtId="249" formatCode="d"/>
    <numFmt numFmtId="250" formatCode="#"/>
    <numFmt numFmtId="251" formatCode="&quot;¡Ì&quot;#,##0;[Red]\-&quot;¡Ì&quot;#,##0"/>
    <numFmt numFmtId="252" formatCode="_-* #,##0.0\ _F_-;\-* #,##0.0\ _F_-;_-* &quot;-&quot;??\ _F_-;_-@_-"/>
    <numFmt numFmtId="253" formatCode="#,##0.00\ &quot;F&quot;;[Red]\-#,##0.00\ &quot;F&quot;"/>
    <numFmt numFmtId="254" formatCode="&quot;.&quot;#,##0.00_);[Red]\(&quot;.&quot;#,##0.00\)"/>
    <numFmt numFmtId="255" formatCode="_-&quot;£&quot;* #,##0_-;\-&quot;£&quot;* #,##0_-;_-&quot;£&quot;* &quot;-&quot;_-;_-@_-"/>
    <numFmt numFmtId="256" formatCode="_-* ###,0&quot;.&quot;00\ _F_B_-;\-* ###,0&quot;.&quot;00\ _F_B_-;_-* &quot;-&quot;??\ _F_B_-;_-@_-"/>
    <numFmt numFmtId="257" formatCode="_-&quot;$&quot;* #,##0.00_-;_-&quot;$&quot;* #,##0.00\-;_-&quot;$&quot;* &quot;-&quot;??_-;_-@_-"/>
    <numFmt numFmtId="258" formatCode="0.00000"/>
    <numFmt numFmtId="259" formatCode="#,##0.00\ \ "/>
    <numFmt numFmtId="260" formatCode="0.00000000000E+00;\?"/>
    <numFmt numFmtId="261" formatCode="#,##0.00\ \ \ \ "/>
    <numFmt numFmtId="262" formatCode="_(* #.##0.00_);_(* \(#.##0.00\);_(* &quot;-&quot;??_);_(@_)"/>
    <numFmt numFmtId="263" formatCode="&quot;R$&quot;#,##0.00_);[Red]\(&quot;R$&quot;#,##0.00\)"/>
    <numFmt numFmtId="264" formatCode="#,##0\ &quot;F&quot;;\-#,##0\ &quot;F&quot;"/>
    <numFmt numFmtId="265" formatCode="_ * #.##._ ;_ * \-#.##._ ;_ * &quot;-&quot;??_ ;_ @_ⴆ"/>
    <numFmt numFmtId="266" formatCode="0000"/>
    <numFmt numFmtId="267" formatCode="_-* ###,0&quot;.&quot;00_-;\-* ###,0&quot;.&quot;00_-;_-* &quot;-&quot;??_-;_-@_-"/>
    <numFmt numFmtId="268" formatCode="_-* #,##0\ _F_-;\-* #,##0\ _F_-;_-* &quot;-&quot;??\ _F_-;_-@_-"/>
    <numFmt numFmtId="269" formatCode="00"/>
    <numFmt numFmtId="270" formatCode="000"/>
    <numFmt numFmtId="271" formatCode="_-&quot;$&quot;* ###,0&quot;.&quot;00_-;\-&quot;$&quot;* ###,0&quot;.&quot;00_-;_-&quot;$&quot;* &quot;-&quot;??_-;_-@_-"/>
    <numFmt numFmtId="272" formatCode="#,###,###.00"/>
    <numFmt numFmtId="273" formatCode="#,###,###,###.00"/>
    <numFmt numFmtId="274" formatCode="_-* #,##0\ &quot;DM&quot;_-;\-* #,##0\ &quot;DM&quot;_-;_-* &quot;-&quot;\ &quot;DM&quot;_-;_-@_-"/>
    <numFmt numFmtId="275" formatCode="_-* #,##0.00\ &quot;DM&quot;_-;\-* #,##0.00\ &quot;DM&quot;_-;_-* &quot;-&quot;??\ &quot;DM&quot;_-;_-@_-"/>
    <numFmt numFmtId="276" formatCode="_ &quot;\&quot;* #,##0_ ;_ &quot;\&quot;* &quot;\&quot;\!\-#,##0_ ;_ &quot;\&quot;* &quot;-&quot;_ ;_ @_ "/>
    <numFmt numFmtId="277" formatCode="_ &quot;\&quot;* #,##0.00_ ;_ &quot;\&quot;* &quot;\&quot;\!\-#,##0.00_ ;_ &quot;\&quot;* &quot;-&quot;??_ ;_ @_ "/>
    <numFmt numFmtId="278" formatCode="_-* #,##0\ _₫_-;\-* #,##0\ _₫_-;_-* &quot;-&quot;??\ _₫_-;_-@_-"/>
    <numFmt numFmtId="279" formatCode="_-* #,##0.0_-;\-* #,##0.0_-;_-* &quot;-&quot;??_-;_-@_-"/>
    <numFmt numFmtId="280" formatCode="_-* #.##._-;\-* #.##._-;_-* &quot;-&quot;??_-;_-@_ⴆ"/>
    <numFmt numFmtId="281" formatCode="_(* #,##0.000_);_(* \(#,##0.000\);_(* &quot;-&quot;_);_(@_)"/>
    <numFmt numFmtId="282" formatCode="_-* #,##0.000_-;\-* #,##0.000_-;_-* &quot;-&quot;??_-;_-@_-"/>
    <numFmt numFmtId="283" formatCode="_-* #,##0.000\ _₫_-;\-* #,##0.000\ _₫_-;_-* &quot;-&quot;???\ _₫_-;_-@_-"/>
    <numFmt numFmtId="284" formatCode="_-* #,##0.0000_-;\-* #,##0.0000_-;_-* &quot;-&quot;??_-;_-@_-"/>
  </numFmts>
  <fonts count="281">
    <font>
      <sz val="11"/>
      <color theme="1"/>
      <name val="Calibri"/>
      <family val="2"/>
      <charset val="1"/>
      <scheme val="minor"/>
    </font>
    <font>
      <sz val="11"/>
      <name val="Times New Roman"/>
      <family val="1"/>
    </font>
    <font>
      <b/>
      <sz val="11"/>
      <name val="Times New Roman"/>
      <family val="1"/>
    </font>
    <font>
      <b/>
      <sz val="12"/>
      <name val="Times New Roman"/>
      <family val="1"/>
    </font>
    <font>
      <i/>
      <sz val="12"/>
      <name val="Times New Roman"/>
      <family val="1"/>
    </font>
    <font>
      <sz val="12"/>
      <name val="Times New Roman"/>
      <family val="1"/>
    </font>
    <font>
      <sz val="11"/>
      <color indexed="8"/>
      <name val="Calibri"/>
      <family val="2"/>
      <charset val="1"/>
    </font>
    <font>
      <sz val="11"/>
      <color indexed="8"/>
      <name val="Calibri"/>
      <family val="2"/>
    </font>
    <font>
      <sz val="11"/>
      <color indexed="10"/>
      <name val="Times New Roman"/>
      <family val="1"/>
    </font>
    <font>
      <sz val="10"/>
      <name val="Times New Roman"/>
      <family val="1"/>
    </font>
    <font>
      <sz val="14"/>
      <name val=".VnTime"/>
      <family val="2"/>
    </font>
    <font>
      <sz val="13"/>
      <name val=".VnTime"/>
      <family val="2"/>
    </font>
    <font>
      <b/>
      <sz val="11"/>
      <color indexed="10"/>
      <name val="Times New Roman"/>
      <family val="1"/>
    </font>
    <font>
      <sz val="12"/>
      <name val=".VnTime"/>
      <family val="2"/>
    </font>
    <font>
      <sz val="12"/>
      <name val="VNI-Times"/>
    </font>
    <font>
      <sz val="10"/>
      <name val="Arial MT"/>
      <family val="2"/>
    </font>
    <font>
      <sz val="10"/>
      <color indexed="8"/>
      <name val="MS Sans Serif"/>
      <family val="2"/>
    </font>
    <font>
      <sz val="12"/>
      <name val="돋움체"/>
      <family val="3"/>
      <charset val="129"/>
    </font>
    <font>
      <sz val="12"/>
      <name val="VNtimes new roman"/>
      <family val="2"/>
    </font>
    <font>
      <sz val="10"/>
      <name val=".VnTime"/>
      <family val="2"/>
    </font>
    <font>
      <sz val="10"/>
      <name val="Arial"/>
      <family val="2"/>
    </font>
    <font>
      <sz val="10"/>
      <name val="AngsanaUPC"/>
      <family val="1"/>
    </font>
    <font>
      <sz val="12"/>
      <name val=".VnArial"/>
      <family val="2"/>
    </font>
    <font>
      <sz val="10"/>
      <name val="??"/>
      <family val="3"/>
      <charset val="129"/>
    </font>
    <font>
      <sz val="12"/>
      <name val="????"/>
      <family val="1"/>
      <charset val="136"/>
    </font>
    <font>
      <sz val="12"/>
      <name val="Courier"/>
      <family val="3"/>
    </font>
    <font>
      <sz val="12"/>
      <name val="|??¢¥¢¬¨Ï"/>
      <family val="1"/>
      <charset val="129"/>
    </font>
    <font>
      <sz val="14"/>
      <name val="뼻뮝"/>
      <family val="3"/>
      <charset val="129"/>
    </font>
    <font>
      <sz val="10"/>
      <name val="VNI-Times"/>
    </font>
    <font>
      <sz val="10"/>
      <name val="MS Sans Serif"/>
      <family val="2"/>
    </font>
    <font>
      <sz val="12"/>
      <name val="VNTime"/>
    </font>
    <font>
      <sz val="10"/>
      <name val="Helv"/>
      <family val="2"/>
    </font>
    <font>
      <sz val="10"/>
      <color indexed="8"/>
      <name val="Arial"/>
      <family val="2"/>
      <charset val="163"/>
    </font>
    <font>
      <sz val="10"/>
      <name val="Helv"/>
      <charset val="204"/>
    </font>
    <font>
      <sz val="10"/>
      <color indexed="8"/>
      <name val="Arial"/>
      <family val="2"/>
    </font>
    <font>
      <sz val="9"/>
      <name val="Arial"/>
      <family val="2"/>
    </font>
    <font>
      <sz val="12"/>
      <name val="???"/>
    </font>
    <font>
      <sz val="11"/>
      <name val="3C_Times_T"/>
    </font>
    <font>
      <sz val="12"/>
      <name val="바탕체"/>
      <family val="1"/>
      <charset val="129"/>
    </font>
    <font>
      <sz val="14"/>
      <name val="Terminal"/>
      <family val="3"/>
      <charset val="128"/>
    </font>
    <font>
      <sz val="14"/>
      <name val="VnTime"/>
    </font>
    <font>
      <sz val="13"/>
      <name val="Tms Rmn"/>
      <family val="1"/>
    </font>
    <font>
      <b/>
      <sz val="13"/>
      <name val=".VnArial NarrowH"/>
      <family val="2"/>
    </font>
    <font>
      <b/>
      <u/>
      <sz val="14"/>
      <color indexed="8"/>
      <name val=".VnBook-AntiquaH"/>
      <family val="2"/>
    </font>
    <font>
      <sz val="11"/>
      <name val=".VnTime"/>
      <family val="2"/>
    </font>
    <font>
      <b/>
      <u/>
      <sz val="10"/>
      <name val="VNI-Times"/>
    </font>
    <font>
      <b/>
      <sz val="10"/>
      <name val=".VnArial"/>
      <family val="2"/>
    </font>
    <font>
      <sz val="12"/>
      <name val="???"/>
      <family val="3"/>
    </font>
    <font>
      <sz val="12"/>
      <name val="바탕체"/>
      <family val="3"/>
    </font>
    <font>
      <sz val="12"/>
      <color indexed="10"/>
      <name val=".VnArial Narrow"/>
      <family val="2"/>
    </font>
    <font>
      <sz val="12"/>
      <color indexed="8"/>
      <name val="¹ÙÅÁÃ¼"/>
      <family val="1"/>
      <charset val="129"/>
    </font>
    <font>
      <i/>
      <sz val="12"/>
      <color indexed="8"/>
      <name val=".VnBook-AntiquaH"/>
      <family val="2"/>
    </font>
    <font>
      <b/>
      <sz val="12"/>
      <color indexed="8"/>
      <name val=".VnBook-Antiqua"/>
      <family val="2"/>
    </font>
    <font>
      <sz val="12"/>
      <color indexed="8"/>
      <name val="Times New Roman"/>
      <family val="2"/>
    </font>
    <font>
      <sz val="12"/>
      <name val="Arial Cyr"/>
    </font>
    <font>
      <i/>
      <sz val="12"/>
      <color indexed="8"/>
      <name val=".VnBook-Antiqua"/>
      <family val="2"/>
    </font>
    <font>
      <sz val="12"/>
      <name val="¹UAAA¼"/>
      <family val="3"/>
      <charset val="129"/>
    </font>
    <font>
      <sz val="11"/>
      <color indexed="9"/>
      <name val="Calibri"/>
      <family val="2"/>
    </font>
    <font>
      <sz val="12"/>
      <color indexed="9"/>
      <name val="Times New Roman"/>
      <family val="2"/>
    </font>
    <font>
      <sz val="8"/>
      <name val="Times New Roman"/>
      <family val="1"/>
    </font>
    <font>
      <b/>
      <sz val="12"/>
      <color indexed="63"/>
      <name val="VNI-Times"/>
    </font>
    <font>
      <sz val="12"/>
      <name val="¹ÙÅÁÃ¼"/>
      <charset val="129"/>
    </font>
    <font>
      <sz val="11"/>
      <color indexed="20"/>
      <name val="Calibri"/>
      <family val="2"/>
    </font>
    <font>
      <sz val="12"/>
      <color indexed="20"/>
      <name val="Times New Roman"/>
      <family val="2"/>
    </font>
    <font>
      <b/>
      <i/>
      <sz val="14"/>
      <name val="VNTime"/>
      <family val="2"/>
    </font>
    <font>
      <sz val="12"/>
      <name val="Tms Rmn"/>
    </font>
    <font>
      <sz val="11"/>
      <name val="µ¸¿ò"/>
      <charset val="129"/>
    </font>
    <font>
      <sz val="10"/>
      <name val="±¼¸²A¼"/>
      <family val="3"/>
      <charset val="129"/>
    </font>
    <font>
      <sz val="12"/>
      <name val="¹ÙÅÁÃ¼"/>
      <family val="1"/>
      <charset val="129"/>
    </font>
    <font>
      <b/>
      <sz val="11"/>
      <color indexed="52"/>
      <name val="Calibri"/>
      <family val="2"/>
    </font>
    <font>
      <b/>
      <sz val="12"/>
      <color indexed="52"/>
      <name val="Times New Roman"/>
      <family val="2"/>
    </font>
    <font>
      <b/>
      <sz val="10"/>
      <name val="Helv"/>
    </font>
    <font>
      <b/>
      <sz val="13"/>
      <name val="Tms Rmn"/>
      <family val="1"/>
    </font>
    <font>
      <sz val="11"/>
      <color indexed="8"/>
      <name val="Calibri"/>
      <family val="2"/>
      <charset val="163"/>
    </font>
    <font>
      <sz val="14"/>
      <name val="Times New Roman"/>
      <family val="1"/>
    </font>
    <font>
      <sz val="12"/>
      <name val="Arial"/>
      <family val="2"/>
    </font>
    <font>
      <sz val="14"/>
      <color indexed="8"/>
      <name val="Times New Roman"/>
      <family val="2"/>
    </font>
    <font>
      <sz val="10"/>
      <name val="Arial"/>
      <family val="2"/>
      <charset val="163"/>
    </font>
    <font>
      <sz val="12"/>
      <name val="Times New Roman"/>
      <family val="1"/>
      <charset val="163"/>
    </font>
    <font>
      <sz val="11"/>
      <name val="UVnTime"/>
    </font>
    <font>
      <sz val="12"/>
      <color indexed="8"/>
      <name val="Times New Roman"/>
      <family val="2"/>
      <charset val="163"/>
    </font>
    <font>
      <sz val="11"/>
      <color indexed="8"/>
      <name val=".VnTime"/>
      <family val="2"/>
      <charset val="163"/>
    </font>
    <font>
      <sz val="10"/>
      <name val="VNtimes new roman"/>
      <family val="2"/>
    </font>
    <font>
      <b/>
      <sz val="12"/>
      <name val="VNTime"/>
      <family val="2"/>
    </font>
    <font>
      <sz val="10"/>
      <name val="MS Serif"/>
      <family val="1"/>
    </font>
    <font>
      <sz val="10"/>
      <name val="Courier"/>
      <family val="3"/>
    </font>
    <font>
      <b/>
      <sz val="11"/>
      <color indexed="9"/>
      <name val="Calibri"/>
      <family val="2"/>
    </font>
    <font>
      <b/>
      <sz val="12"/>
      <color indexed="9"/>
      <name val="Times New Roman"/>
      <family val="2"/>
    </font>
    <font>
      <sz val="10"/>
      <name val=".VnArial"/>
      <family val="2"/>
    </font>
    <font>
      <sz val="10"/>
      <name val="VNI-Aptima"/>
    </font>
    <font>
      <b/>
      <sz val="10"/>
      <name val="Arial"/>
      <family val="2"/>
    </font>
    <font>
      <b/>
      <sz val="11"/>
      <name val="VNTimeH"/>
      <family val="2"/>
    </font>
    <font>
      <sz val="10"/>
      <name val="Arial CE"/>
      <charset val="238"/>
    </font>
    <font>
      <sz val="12"/>
      <name val="Tms Rmn"/>
      <family val="1"/>
    </font>
    <font>
      <sz val="10"/>
      <color indexed="16"/>
      <name val="MS Serif"/>
      <family val="1"/>
    </font>
    <font>
      <sz val="11"/>
      <name val="VNHelvet"/>
    </font>
    <font>
      <i/>
      <sz val="11"/>
      <color indexed="23"/>
      <name val="Calibri"/>
      <family val="2"/>
    </font>
    <font>
      <i/>
      <sz val="12"/>
      <color indexed="23"/>
      <name val="Times New Roman"/>
      <family val="2"/>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font>
    <font>
      <sz val="12"/>
      <color indexed="17"/>
      <name val="Times New Roman"/>
      <family val="2"/>
    </font>
    <font>
      <sz val="8"/>
      <name val="Arial"/>
      <family val="2"/>
    </font>
    <font>
      <sz val="12"/>
      <name val="VNTime"/>
      <family val="2"/>
    </font>
    <font>
      <sz val="10"/>
      <name val=".VnArialH"/>
      <family val="2"/>
    </font>
    <font>
      <b/>
      <sz val="12"/>
      <name val=".VnBook-AntiquaH"/>
      <family val="2"/>
    </font>
    <font>
      <b/>
      <sz val="12"/>
      <color indexed="9"/>
      <name val="Tms Rmn"/>
    </font>
    <font>
      <b/>
      <sz val="12"/>
      <name val="Helv"/>
    </font>
    <font>
      <b/>
      <sz val="12"/>
      <name val="Arial"/>
      <family val="2"/>
    </font>
    <font>
      <b/>
      <sz val="12"/>
      <name val="Tahoma"/>
      <family val="2"/>
    </font>
    <font>
      <b/>
      <sz val="18"/>
      <name val="Arial"/>
      <family val="2"/>
    </font>
    <font>
      <b/>
      <sz val="15"/>
      <color indexed="56"/>
      <name val="Times New Roman"/>
      <family val="2"/>
    </font>
    <font>
      <b/>
      <sz val="15"/>
      <color indexed="56"/>
      <name val="Calibri"/>
      <family val="2"/>
    </font>
    <font>
      <b/>
      <sz val="13"/>
      <color indexed="56"/>
      <name val="Times New Roman"/>
      <family val="2"/>
    </font>
    <font>
      <b/>
      <sz val="13"/>
      <color indexed="56"/>
      <name val="Calibri"/>
      <family val="2"/>
    </font>
    <font>
      <b/>
      <sz val="11"/>
      <color indexed="56"/>
      <name val="Calibri"/>
      <family val="2"/>
    </font>
    <font>
      <b/>
      <sz val="11"/>
      <color indexed="56"/>
      <name val="Times New Roman"/>
      <family val="2"/>
    </font>
    <font>
      <b/>
      <sz val="1"/>
      <color indexed="8"/>
      <name val="Courier"/>
      <family val="3"/>
    </font>
    <font>
      <b/>
      <sz val="8"/>
      <name val="MS Sans Serif"/>
      <family val="2"/>
    </font>
    <font>
      <b/>
      <sz val="10"/>
      <name val=".VnTime"/>
      <family val="2"/>
    </font>
    <font>
      <b/>
      <sz val="14"/>
      <name val=".VnTimeH"/>
      <family val="2"/>
    </font>
    <font>
      <sz val="12"/>
      <name val="±¼¸²Ã¼"/>
      <family val="3"/>
      <charset val="129"/>
    </font>
    <font>
      <sz val="10"/>
      <name val="Tahoma"/>
      <family val="2"/>
    </font>
    <font>
      <sz val="11"/>
      <color indexed="62"/>
      <name val="Calibri"/>
      <family val="2"/>
    </font>
    <font>
      <sz val="12"/>
      <color indexed="62"/>
      <name val="Times New Roman"/>
      <family val="2"/>
    </font>
    <font>
      <u/>
      <sz val="10"/>
      <color indexed="12"/>
      <name val=".VnTime"/>
      <family val="2"/>
    </font>
    <font>
      <u/>
      <sz val="12"/>
      <color indexed="12"/>
      <name val=".VnTime"/>
      <family val="2"/>
    </font>
    <font>
      <u/>
      <sz val="12"/>
      <color indexed="12"/>
      <name val="Arial"/>
      <family val="2"/>
    </font>
    <font>
      <sz val="16"/>
      <name val="VNI-Times"/>
    </font>
    <font>
      <sz val="11"/>
      <color indexed="52"/>
      <name val="Calibri"/>
      <family val="2"/>
    </font>
    <font>
      <sz val="12"/>
      <color indexed="52"/>
      <name val="Times New Roman"/>
      <family val="2"/>
    </font>
    <font>
      <sz val="8"/>
      <name val="VNarial"/>
      <family val="2"/>
    </font>
    <font>
      <b/>
      <sz val="11"/>
      <name val="Helv"/>
    </font>
    <font>
      <sz val="10"/>
      <name val=".VnAvant"/>
      <family val="2"/>
    </font>
    <font>
      <b/>
      <i/>
      <sz val="12"/>
      <name val=".VnAristote"/>
      <family val="2"/>
    </font>
    <font>
      <sz val="11"/>
      <color indexed="60"/>
      <name val="Calibri"/>
      <family val="2"/>
    </font>
    <font>
      <sz val="12"/>
      <color indexed="60"/>
      <name val="Times New Roman"/>
      <family val="2"/>
    </font>
    <font>
      <sz val="7"/>
      <name val="Small Fonts"/>
      <family val="2"/>
    </font>
    <font>
      <b/>
      <sz val="12"/>
      <name val="VN-NTime"/>
    </font>
    <font>
      <sz val="12"/>
      <name val=".VnArial Narrow"/>
      <family val="2"/>
    </font>
    <font>
      <sz val="14"/>
      <color indexed="8"/>
      <name val="Times New Roman"/>
      <family val="2"/>
      <charset val="163"/>
    </font>
    <font>
      <sz val="10"/>
      <name val="Times New Roman"/>
      <family val="1"/>
      <charset val="163"/>
    </font>
    <font>
      <sz val="11"/>
      <color indexed="8"/>
      <name val="Helvetica Neue"/>
    </font>
    <font>
      <sz val="11"/>
      <color indexed="8"/>
      <name val="Times New Roman"/>
      <family val="2"/>
    </font>
    <font>
      <sz val="11"/>
      <name val="VNI-Aptima"/>
    </font>
    <font>
      <sz val="11"/>
      <name val="–¾’©"/>
      <family val="1"/>
      <charset val="128"/>
    </font>
    <font>
      <b/>
      <sz val="11"/>
      <name val="Arial"/>
      <family val="2"/>
    </font>
    <font>
      <b/>
      <sz val="11"/>
      <color indexed="63"/>
      <name val="Calibri"/>
      <family val="2"/>
    </font>
    <font>
      <b/>
      <sz val="12"/>
      <color indexed="63"/>
      <name val="Times New Roman"/>
      <family val="2"/>
    </font>
    <font>
      <sz val="14"/>
      <name val=".VnArial Narrow"/>
      <family val="2"/>
    </font>
    <font>
      <sz val="10"/>
      <name val="Tms Rmn"/>
      <family val="1"/>
    </font>
    <font>
      <b/>
      <sz val="10"/>
      <name val="MS Sans Serif"/>
      <family val="2"/>
    </font>
    <font>
      <sz val="8"/>
      <name val="Wingdings"/>
      <charset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u/>
      <sz val="10"/>
      <color indexed="12"/>
      <name val="Arial"/>
      <family val="2"/>
    </font>
    <font>
      <b/>
      <sz val="12"/>
      <name val="宋体"/>
      <charset val="134"/>
    </font>
    <font>
      <sz val="8"/>
      <name val="MS Sans Serif"/>
      <family val="2"/>
    </font>
    <font>
      <b/>
      <sz val="10.5"/>
      <name val=".VnAvantH"/>
      <family val="2"/>
    </font>
    <font>
      <sz val="10"/>
      <name val="VNbook-Antiqua"/>
    </font>
    <font>
      <sz val="11"/>
      <color indexed="32"/>
      <name val="VNI-Times"/>
    </font>
    <font>
      <b/>
      <sz val="10"/>
      <name val="Tahoma"/>
      <family val="2"/>
    </font>
    <font>
      <b/>
      <sz val="8"/>
      <color indexed="8"/>
      <name val="Helv"/>
      <family val="2"/>
    </font>
    <font>
      <sz val="13"/>
      <name val=".VnArial"/>
      <family val="2"/>
    </font>
    <font>
      <b/>
      <sz val="10"/>
      <name val="VNI-Univer"/>
    </font>
    <font>
      <sz val="10"/>
      <name val=".VnBook-Antiqua"/>
      <family val="2"/>
    </font>
    <font>
      <b/>
      <sz val="12"/>
      <name val=".VnTime"/>
      <family val="2"/>
    </font>
    <font>
      <b/>
      <u val="double"/>
      <sz val="12"/>
      <color indexed="12"/>
      <name val=".VnBahamasB"/>
      <family val="2"/>
    </font>
    <font>
      <b/>
      <i/>
      <u/>
      <sz val="12"/>
      <name val=".VnTimeH"/>
      <family val="2"/>
    </font>
    <font>
      <sz val="10"/>
      <name val=".VnArial Narrow"/>
      <family val="2"/>
    </font>
    <font>
      <sz val="9.5"/>
      <name val=".VnBlackH"/>
      <family val="2"/>
    </font>
    <font>
      <b/>
      <sz val="10"/>
      <name val=".VnBahamasBH"/>
      <family val="2"/>
    </font>
    <font>
      <b/>
      <sz val="11"/>
      <name val=".VnArialH"/>
      <family val="2"/>
    </font>
    <font>
      <b/>
      <sz val="18"/>
      <color indexed="56"/>
      <name val="Cambria"/>
      <family val="2"/>
    </font>
    <font>
      <b/>
      <sz val="10"/>
      <name val=".VnArialH"/>
      <family val="2"/>
    </font>
    <font>
      <b/>
      <sz val="12"/>
      <color indexed="8"/>
      <name val="Times New Roman"/>
      <family val="2"/>
    </font>
    <font>
      <b/>
      <sz val="11"/>
      <color indexed="8"/>
      <name val="Calibri"/>
      <family val="2"/>
    </font>
    <font>
      <b/>
      <sz val="12"/>
      <name val="VNI-Times"/>
    </font>
    <font>
      <sz val="11"/>
      <name val=".VnAvant"/>
      <family val="2"/>
    </font>
    <font>
      <b/>
      <sz val="13"/>
      <color indexed="8"/>
      <name val=".VnTimeH"/>
      <family val="2"/>
    </font>
    <font>
      <sz val="14"/>
      <name val="VnTime"/>
      <family val="2"/>
    </font>
    <font>
      <sz val="8"/>
      <name val=".VnTime"/>
      <family val="2"/>
    </font>
    <font>
      <b/>
      <sz val="8"/>
      <name val="VN Helvetica"/>
    </font>
    <font>
      <sz val="8"/>
      <name val="VN Helvetica"/>
    </font>
    <font>
      <b/>
      <sz val="10"/>
      <name val="VN AvantGBook"/>
    </font>
    <font>
      <b/>
      <sz val="10"/>
      <name val="VN Helvetica"/>
    </font>
    <font>
      <b/>
      <sz val="16"/>
      <name val=".VnTime"/>
      <family val="2"/>
    </font>
    <font>
      <sz val="11"/>
      <color indexed="10"/>
      <name val="Calibri"/>
      <family val="2"/>
    </font>
    <font>
      <sz val="12"/>
      <color indexed="10"/>
      <name val="Times New Roman"/>
      <family val="2"/>
    </font>
    <font>
      <sz val="10"/>
      <name val="Geneva"/>
      <family val="2"/>
    </font>
    <font>
      <sz val="14"/>
      <name val=".VnArial"/>
      <family val="2"/>
    </font>
    <font>
      <sz val="22"/>
      <name val="ＭＳ 明朝"/>
      <family val="1"/>
      <charset val="128"/>
    </font>
    <font>
      <sz val="10"/>
      <name val=" "/>
      <family val="1"/>
      <charset val="136"/>
    </font>
    <font>
      <sz val="14"/>
      <name val="뼻뮝"/>
      <family val="3"/>
    </font>
    <font>
      <sz val="12"/>
      <color indexed="8"/>
      <name val="바탕체"/>
      <family val="3"/>
    </font>
    <font>
      <sz val="12"/>
      <name val="뼻뮝"/>
      <family val="3"/>
    </font>
    <font>
      <sz val="10"/>
      <name val="명조"/>
      <family val="3"/>
      <charset val="129"/>
    </font>
    <font>
      <sz val="12"/>
      <name val="바탕체"/>
      <family val="3"/>
      <charset val="129"/>
    </font>
    <font>
      <sz val="10"/>
      <name val="돋움체"/>
      <family val="3"/>
      <charset val="129"/>
    </font>
    <font>
      <sz val="12"/>
      <name val="宋体"/>
      <family val="1"/>
      <charset val="136"/>
    </font>
    <font>
      <u/>
      <sz val="10"/>
      <color indexed="14"/>
      <name val="MS Sans Serif"/>
      <family val="2"/>
    </font>
    <font>
      <u/>
      <sz val="9"/>
      <color indexed="36"/>
      <name val="新細明體"/>
      <family val="1"/>
      <charset val="136"/>
    </font>
    <font>
      <sz val="12"/>
      <name val="新細明體"/>
      <family val="1"/>
      <charset val="136"/>
    </font>
    <font>
      <sz val="12"/>
      <name val="宋体"/>
      <charset val="134"/>
    </font>
    <font>
      <sz val="10"/>
      <name val="ＭＳ Ｐゴシック"/>
      <family val="3"/>
      <charset val="128"/>
    </font>
    <font>
      <u/>
      <sz val="10"/>
      <color indexed="12"/>
      <name val="MS Sans Serif"/>
      <family val="2"/>
    </font>
    <font>
      <u/>
      <sz val="9"/>
      <color indexed="12"/>
      <name val="新細明體"/>
      <family val="1"/>
      <charset val="136"/>
    </font>
    <font>
      <u/>
      <sz val="12"/>
      <color indexed="12"/>
      <name val="新細明體"/>
      <family val="1"/>
      <charset val="136"/>
    </font>
    <font>
      <u/>
      <sz val="12"/>
      <color indexed="36"/>
      <name val="新細明體"/>
      <family val="1"/>
      <charset val="136"/>
    </font>
    <font>
      <b/>
      <sz val="17"/>
      <name val="Times New Roman"/>
      <family val="1"/>
    </font>
    <font>
      <i/>
      <sz val="13"/>
      <name val="Times New Roman"/>
      <family val="1"/>
    </font>
    <font>
      <sz val="13"/>
      <name val="Times New Roman"/>
      <family val="1"/>
    </font>
    <font>
      <i/>
      <sz val="12"/>
      <color indexed="8"/>
      <name val="Times New Roman"/>
      <family val="1"/>
    </font>
    <font>
      <b/>
      <sz val="10"/>
      <name val="Times New Roman"/>
      <family val="1"/>
    </font>
    <font>
      <i/>
      <sz val="10"/>
      <name val="Times New Roman"/>
      <family val="1"/>
    </font>
    <font>
      <b/>
      <sz val="14"/>
      <name val="Times New Roman"/>
      <family val="1"/>
    </font>
    <font>
      <i/>
      <sz val="11"/>
      <name val="Times New Roman"/>
      <family val="1"/>
    </font>
    <font>
      <i/>
      <sz val="8"/>
      <name val="Times New Roman"/>
      <family val="1"/>
    </font>
    <font>
      <sz val="8"/>
      <name val="Arial"/>
      <family val="2"/>
      <charset val="1"/>
    </font>
    <font>
      <i/>
      <sz val="12"/>
      <color indexed="8"/>
      <name val="Times New Roman"/>
      <family val="1"/>
    </font>
    <font>
      <sz val="11"/>
      <name val="Arial"/>
      <family val="2"/>
      <charset val="1"/>
    </font>
    <font>
      <i/>
      <sz val="8"/>
      <name val="Arial"/>
      <family val="2"/>
      <charset val="1"/>
    </font>
    <font>
      <sz val="11"/>
      <color theme="1"/>
      <name val="Calibri"/>
      <family val="2"/>
      <charset val="163"/>
      <scheme val="minor"/>
    </font>
    <font>
      <sz val="11"/>
      <color theme="1"/>
      <name val="Calibri"/>
      <family val="2"/>
      <charset val="1"/>
      <scheme val="minor"/>
    </font>
    <font>
      <sz val="11"/>
      <color theme="1"/>
      <name val="Calibri"/>
      <family val="2"/>
      <scheme val="minor"/>
    </font>
    <font>
      <sz val="11"/>
      <color theme="1"/>
      <name val="Calibri"/>
      <family val="2"/>
    </font>
    <font>
      <b/>
      <sz val="10"/>
      <color theme="1"/>
      <name val="Times New Roman"/>
      <family val="1"/>
    </font>
    <font>
      <sz val="10"/>
      <color theme="1"/>
      <name val="Times New Roman"/>
      <family val="1"/>
    </font>
    <font>
      <sz val="12"/>
      <color theme="1"/>
      <name val="Times New Roman"/>
      <family val="1"/>
    </font>
    <font>
      <sz val="11"/>
      <name val="Calibri"/>
      <family val="2"/>
    </font>
    <font>
      <b/>
      <sz val="11"/>
      <color theme="1"/>
      <name val="Times New Roman"/>
      <family val="1"/>
      <charset val="163"/>
    </font>
    <font>
      <i/>
      <sz val="10"/>
      <color theme="1"/>
      <name val="Times New Roman"/>
      <family val="1"/>
    </font>
    <font>
      <sz val="10"/>
      <color theme="1"/>
      <name val="Calibri"/>
      <family val="2"/>
    </font>
    <font>
      <sz val="10"/>
      <color theme="1"/>
      <name val="Calibri"/>
      <family val="2"/>
      <scheme val="minor"/>
    </font>
    <font>
      <sz val="12"/>
      <color theme="1"/>
      <name val="Calibri"/>
      <family val="2"/>
    </font>
    <font>
      <i/>
      <sz val="10"/>
      <color rgb="FFC00000"/>
      <name val="Times New Roman"/>
      <family val="1"/>
    </font>
    <font>
      <b/>
      <sz val="11"/>
      <color theme="1"/>
      <name val="Times New Roman"/>
      <family val="1"/>
    </font>
    <font>
      <sz val="11"/>
      <color theme="1"/>
      <name val="Times New Roman"/>
      <family val="1"/>
    </font>
    <font>
      <sz val="8"/>
      <name val="Calibri"/>
      <family val="2"/>
      <charset val="1"/>
      <scheme val="minor"/>
    </font>
    <font>
      <sz val="11"/>
      <name val="Arial"/>
      <family val="2"/>
    </font>
    <font>
      <i/>
      <sz val="8"/>
      <name val="Arial"/>
      <family val="2"/>
    </font>
    <font>
      <sz val="11"/>
      <name val="Calibri"/>
      <family val="2"/>
      <charset val="1"/>
      <scheme val="minor"/>
    </font>
    <font>
      <b/>
      <sz val="10"/>
      <name val="Times New Roman"/>
      <family val="1"/>
      <charset val="163"/>
    </font>
    <font>
      <sz val="10"/>
      <name val="Calibri"/>
      <family val="2"/>
    </font>
    <font>
      <sz val="8"/>
      <name val="Calibri"/>
      <family val="2"/>
    </font>
    <font>
      <sz val="8"/>
      <name val="Calibri"/>
      <family val="2"/>
      <scheme val="minor"/>
    </font>
    <font>
      <sz val="10"/>
      <name val="Calibri"/>
      <family val="2"/>
      <scheme val="minor"/>
    </font>
    <font>
      <sz val="11"/>
      <name val="Cambria"/>
      <family val="1"/>
      <charset val="163"/>
      <scheme val="major"/>
    </font>
    <font>
      <sz val="10"/>
      <name val="Calibri"/>
      <family val="2"/>
      <charset val="163"/>
    </font>
    <font>
      <sz val="10"/>
      <name val="Calibri"/>
      <family val="2"/>
      <charset val="163"/>
      <scheme val="minor"/>
    </font>
    <font>
      <b/>
      <sz val="10"/>
      <name val="Calibri"/>
      <family val="2"/>
      <charset val="163"/>
    </font>
    <font>
      <b/>
      <sz val="10"/>
      <name val="Calibri"/>
      <family val="2"/>
      <charset val="163"/>
      <scheme val="minor"/>
    </font>
    <font>
      <sz val="10"/>
      <name val="Calibri"/>
      <family val="2"/>
      <charset val="1"/>
      <scheme val="minor"/>
    </font>
    <font>
      <sz val="10"/>
      <name val="Cambria"/>
      <family val="1"/>
      <charset val="163"/>
      <scheme val="major"/>
    </font>
    <font>
      <b/>
      <sz val="12"/>
      <name val="Times New Roman"/>
      <family val="1"/>
      <charset val="163"/>
    </font>
    <font>
      <b/>
      <sz val="10"/>
      <name val="Cambria"/>
      <family val="1"/>
      <charset val="163"/>
      <scheme val="major"/>
    </font>
    <font>
      <sz val="10"/>
      <color theme="1"/>
      <name val="Calibri"/>
      <family val="2"/>
      <charset val="1"/>
      <scheme val="minor"/>
    </font>
    <font>
      <i/>
      <sz val="10"/>
      <color indexed="8"/>
      <name val="Times New Roman"/>
      <family val="1"/>
    </font>
    <font>
      <b/>
      <sz val="10"/>
      <color rgb="FF000000"/>
      <name val="Times New Roman"/>
      <family val="1"/>
    </font>
    <font>
      <b/>
      <sz val="10"/>
      <color rgb="FF333333"/>
      <name val="Times New Roman"/>
      <family val="1"/>
    </font>
    <font>
      <sz val="10"/>
      <color theme="1"/>
      <name val="Times New Roman"/>
      <family val="1"/>
      <charset val="163"/>
    </font>
    <font>
      <b/>
      <sz val="10"/>
      <color theme="1"/>
      <name val="Times New Roman"/>
      <family val="1"/>
      <charset val="163"/>
    </font>
    <font>
      <sz val="12"/>
      <name val="Arial"/>
      <family val="2"/>
      <charset val="163"/>
    </font>
    <font>
      <b/>
      <sz val="12"/>
      <color theme="1"/>
      <name val="Times New Roman"/>
      <family val="1"/>
      <charset val="163"/>
    </font>
    <font>
      <sz val="12"/>
      <color theme="1"/>
      <name val="Times New Roman"/>
      <family val="1"/>
      <charset val="163"/>
    </font>
    <font>
      <i/>
      <sz val="8"/>
      <color rgb="FFFF0000"/>
      <name val="Times New Roman"/>
      <family val="1"/>
    </font>
    <font>
      <i/>
      <sz val="11"/>
      <color rgb="FFFF0000"/>
      <name val="Times New Roman"/>
      <family val="1"/>
    </font>
    <font>
      <i/>
      <sz val="10"/>
      <color rgb="FFFF0000"/>
      <name val="Times New Roman"/>
      <family val="1"/>
    </font>
    <font>
      <sz val="12"/>
      <color rgb="FFFF0000"/>
      <name val="Times New Roman"/>
      <family val="1"/>
    </font>
    <font>
      <i/>
      <sz val="10"/>
      <name val="Times New Roman"/>
      <family val="1"/>
      <charset val="163"/>
    </font>
    <font>
      <b/>
      <sz val="13"/>
      <color theme="1"/>
      <name val="Times New Roman"/>
      <family val="1"/>
    </font>
  </fonts>
  <fills count="57">
    <fill>
      <patternFill patternType="none"/>
    </fill>
    <fill>
      <patternFill patternType="gray125"/>
    </fill>
    <fill>
      <patternFill patternType="solid">
        <fgColor indexed="22"/>
        <bgColor indexed="64"/>
      </patternFill>
    </fill>
    <fill>
      <patternFill patternType="solid">
        <fgColor indexed="22"/>
        <bgColor indexed="31"/>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3"/>
        <bgColor indexed="64"/>
      </patternFill>
    </fill>
    <fill>
      <patternFill patternType="solid">
        <fgColor indexed="65"/>
        <bgColor indexed="64"/>
      </patternFill>
    </fill>
    <fill>
      <patternFill patternType="solid">
        <fgColor indexed="26"/>
        <bgColor indexed="64"/>
      </patternFill>
    </fill>
    <fill>
      <patternFill patternType="solid">
        <fgColor indexed="40"/>
        <bgColor indexed="64"/>
      </patternFill>
    </fill>
    <fill>
      <patternFill patternType="solid">
        <fgColor indexed="15"/>
      </patternFill>
    </fill>
    <fill>
      <patternFill patternType="solid">
        <fgColor indexed="15"/>
        <bgColor indexed="64"/>
      </patternFill>
    </fill>
    <fill>
      <patternFill patternType="solid">
        <fgColor indexed="12"/>
      </patternFill>
    </fill>
    <fill>
      <patternFill patternType="solid">
        <fgColor indexed="43"/>
      </patternFill>
    </fill>
    <fill>
      <patternFill patternType="solid">
        <fgColor indexed="26"/>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rgb="FFFFFFFF"/>
        <bgColor rgb="FFFFFFFF"/>
      </patternFill>
    </fill>
    <fill>
      <patternFill patternType="solid">
        <fgColor theme="0"/>
        <bgColor theme="0"/>
      </patternFill>
    </fill>
    <fill>
      <patternFill patternType="solid">
        <fgColor theme="0"/>
        <bgColor indexed="64"/>
      </patternFill>
    </fill>
    <fill>
      <patternFill patternType="solid">
        <fgColor theme="8"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style="thin">
        <color indexed="64"/>
      </left>
      <right/>
      <top/>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bottom style="thin">
        <color indexed="64"/>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right style="double">
        <color indexed="64"/>
      </right>
      <top/>
      <bottom/>
      <diagonal/>
    </border>
    <border>
      <left style="thick">
        <color indexed="64"/>
      </left>
      <right/>
      <top style="thick">
        <color indexed="64"/>
      </top>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thin">
        <color indexed="62"/>
      </top>
      <bottom style="double">
        <color indexed="62"/>
      </bottom>
      <diagonal/>
    </border>
    <border>
      <left style="hair">
        <color indexed="64"/>
      </left>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indexed="64"/>
      </right>
      <top/>
      <bottom/>
      <diagonal/>
    </border>
    <border>
      <left style="thin">
        <color indexed="64"/>
      </left>
      <right/>
      <top/>
      <bottom style="thin">
        <color rgb="FF000000"/>
      </bottom>
      <diagonal/>
    </border>
    <border>
      <left style="thin">
        <color rgb="FF000000"/>
      </left>
      <right/>
      <top style="thin">
        <color rgb="FF000000"/>
      </top>
      <bottom style="thin">
        <color rgb="FF000000"/>
      </bottom>
      <diagonal/>
    </border>
  </borders>
  <cellStyleXfs count="2726">
    <xf numFmtId="0" fontId="0" fillId="0" borderId="0"/>
    <xf numFmtId="177" fontId="14" fillId="0" borderId="0" applyFont="0" applyFill="0" applyBorder="0" applyAlignment="0" applyProtection="0"/>
    <xf numFmtId="0" fontId="13" fillId="0" borderId="0" applyNumberFormat="0" applyFill="0" applyBorder="0" applyAlignment="0" applyProtection="0"/>
    <xf numFmtId="0" fontId="15" fillId="0" borderId="0"/>
    <xf numFmtId="0" fontId="16" fillId="0" borderId="0"/>
    <xf numFmtId="3" fontId="17" fillId="0" borderId="1"/>
    <xf numFmtId="173" fontId="18" fillId="0" borderId="2" applyFont="0" applyBorder="0"/>
    <xf numFmtId="0" fontId="19" fillId="0" borderId="0"/>
    <xf numFmtId="178" fontId="20" fillId="0" borderId="0" applyFont="0" applyFill="0" applyBorder="0" applyAlignment="0" applyProtection="0"/>
    <xf numFmtId="0" fontId="21" fillId="0" borderId="0" applyFont="0" applyFill="0" applyBorder="0" applyAlignment="0" applyProtection="0"/>
    <xf numFmtId="179" fontId="20"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2" fillId="0" borderId="0" applyFont="0" applyFill="0" applyBorder="0" applyAlignment="0" applyProtection="0"/>
    <xf numFmtId="0" fontId="23" fillId="0" borderId="3"/>
    <xf numFmtId="180" fontId="13" fillId="0" borderId="0" applyFont="0" applyFill="0" applyBorder="0" applyAlignment="0" applyProtection="0"/>
    <xf numFmtId="167" fontId="24" fillId="0" borderId="0" applyFont="0" applyFill="0" applyBorder="0" applyAlignment="0" applyProtection="0"/>
    <xf numFmtId="169" fontId="24" fillId="0" borderId="0" applyFont="0" applyFill="0" applyBorder="0" applyAlignment="0" applyProtection="0"/>
    <xf numFmtId="181" fontId="25" fillId="0" borderId="0" applyFont="0" applyFill="0" applyBorder="0" applyAlignment="0" applyProtection="0"/>
    <xf numFmtId="0" fontId="21"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26" fillId="0" borderId="0"/>
    <xf numFmtId="40" fontId="27" fillId="0" borderId="0" applyFont="0" applyFill="0" applyBorder="0" applyAlignment="0" applyProtection="0"/>
    <xf numFmtId="38" fontId="27" fillId="0" borderId="0" applyFont="0" applyFill="0" applyBorder="0" applyAlignment="0" applyProtection="0"/>
    <xf numFmtId="0" fontId="20" fillId="0" borderId="0" applyNumberFormat="0" applyFill="0" applyBorder="0" applyAlignment="0" applyProtection="0"/>
    <xf numFmtId="167" fontId="13" fillId="0" borderId="0" applyFont="0" applyFill="0" applyBorder="0" applyAlignment="0" applyProtection="0"/>
    <xf numFmtId="0" fontId="20" fillId="0" borderId="0"/>
    <xf numFmtId="42" fontId="28" fillId="0" borderId="0" applyFont="0" applyFill="0" applyBorder="0" applyAlignment="0" applyProtection="0"/>
    <xf numFmtId="0" fontId="29" fillId="0" borderId="0"/>
    <xf numFmtId="0" fontId="22" fillId="0" borderId="0"/>
    <xf numFmtId="0" fontId="30" fillId="0" borderId="0"/>
    <xf numFmtId="182" fontId="13"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42" fontId="28" fillId="0" borderId="0" applyFont="0" applyFill="0" applyBorder="0" applyAlignment="0" applyProtection="0"/>
    <xf numFmtId="0" fontId="5" fillId="0" borderId="0"/>
    <xf numFmtId="0" fontId="29" fillId="0" borderId="0"/>
    <xf numFmtId="0" fontId="29" fillId="0" borderId="0"/>
    <xf numFmtId="0" fontId="31" fillId="0" borderId="0"/>
    <xf numFmtId="0" fontId="32" fillId="0" borderId="0">
      <alignment vertical="top"/>
    </xf>
    <xf numFmtId="0" fontId="29" fillId="0" borderId="0"/>
    <xf numFmtId="0" fontId="5" fillId="0" borderId="0"/>
    <xf numFmtId="0" fontId="19" fillId="0" borderId="0" applyNumberFormat="0" applyFill="0" applyBorder="0" applyAlignment="0" applyProtection="0"/>
    <xf numFmtId="42" fontId="28" fillId="0" borderId="0" applyFont="0" applyFill="0" applyBorder="0" applyAlignment="0" applyProtection="0"/>
    <xf numFmtId="0" fontId="29" fillId="0" borderId="0"/>
    <xf numFmtId="0" fontId="29" fillId="0" borderId="0"/>
    <xf numFmtId="0" fontId="29" fillId="0" borderId="0"/>
    <xf numFmtId="0" fontId="29" fillId="0" borderId="0"/>
    <xf numFmtId="0" fontId="19" fillId="0" borderId="0" applyNumberFormat="0" applyFill="0" applyBorder="0" applyAlignment="0" applyProtection="0"/>
    <xf numFmtId="0" fontId="29"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1" fillId="0" borderId="0"/>
    <xf numFmtId="0" fontId="5" fillId="0" borderId="0"/>
    <xf numFmtId="0" fontId="33" fillId="0" borderId="0"/>
    <xf numFmtId="0" fontId="19" fillId="0" borderId="0" applyNumberFormat="0" applyFill="0" applyBorder="0" applyAlignment="0" applyProtection="0"/>
    <xf numFmtId="0" fontId="19" fillId="0" borderId="0" applyNumberFormat="0" applyFill="0" applyBorder="0" applyAlignment="0" applyProtection="0"/>
    <xf numFmtId="0" fontId="31" fillId="0" borderId="0"/>
    <xf numFmtId="0" fontId="31" fillId="0" borderId="0"/>
    <xf numFmtId="0" fontId="34" fillId="0" borderId="0">
      <alignment vertical="top"/>
    </xf>
    <xf numFmtId="42" fontId="28" fillId="0" borderId="0" applyFont="0" applyFill="0" applyBorder="0" applyAlignment="0" applyProtection="0"/>
    <xf numFmtId="0" fontId="5" fillId="0" borderId="0"/>
    <xf numFmtId="0" fontId="5" fillId="0" borderId="0"/>
    <xf numFmtId="0" fontId="29" fillId="0" borderId="0"/>
    <xf numFmtId="0" fontId="31" fillId="0" borderId="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1" fillId="0" borderId="0" applyNumberFormat="0" applyFill="0" applyBorder="0" applyAlignment="0" applyProtection="0"/>
    <xf numFmtId="0" fontId="29" fillId="0" borderId="0" applyFont="0" applyFill="0" applyBorder="0" applyAlignment="0" applyProtection="0"/>
    <xf numFmtId="0" fontId="31" fillId="0" borderId="0"/>
    <xf numFmtId="0" fontId="31" fillId="0" borderId="0"/>
    <xf numFmtId="0" fontId="31" fillId="0" borderId="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xf numFmtId="0" fontId="5" fillId="0" borderId="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42" fontId="28" fillId="0" borderId="0" applyFont="0" applyFill="0" applyBorder="0" applyAlignment="0" applyProtection="0"/>
    <xf numFmtId="177" fontId="14" fillId="0" borderId="0" applyFont="0" applyFill="0" applyBorder="0" applyAlignment="0" applyProtection="0"/>
    <xf numFmtId="169" fontId="14" fillId="0" borderId="0" applyFont="0" applyFill="0" applyBorder="0" applyAlignment="0" applyProtection="0"/>
    <xf numFmtId="183"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43" fontId="28" fillId="0" borderId="0" applyFont="0" applyFill="0" applyBorder="0" applyAlignment="0" applyProtection="0"/>
    <xf numFmtId="184"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67" fontId="14" fillId="0" borderId="0" applyFont="0" applyFill="0" applyBorder="0" applyAlignment="0" applyProtection="0"/>
    <xf numFmtId="42" fontId="28" fillId="0" borderId="0" applyFont="0" applyFill="0" applyBorder="0" applyAlignment="0" applyProtection="0"/>
    <xf numFmtId="185" fontId="28" fillId="0" borderId="0" applyFont="0" applyFill="0" applyBorder="0" applyAlignment="0" applyProtection="0"/>
    <xf numFmtId="186" fontId="14" fillId="0" borderId="0" applyFont="0" applyFill="0" applyBorder="0" applyAlignment="0" applyProtection="0"/>
    <xf numFmtId="186" fontId="28" fillId="0" borderId="0" applyFont="0" applyFill="0" applyBorder="0" applyAlignment="0" applyProtection="0"/>
    <xf numFmtId="183"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43" fontId="28" fillId="0" borderId="0" applyFont="0" applyFill="0" applyBorder="0" applyAlignment="0" applyProtection="0"/>
    <xf numFmtId="184"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43" fontId="28" fillId="0" borderId="0" applyFont="0" applyFill="0" applyBorder="0" applyAlignment="0" applyProtection="0"/>
    <xf numFmtId="169" fontId="14"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87"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41" fontId="28" fillId="0" borderId="0" applyFont="0" applyFill="0" applyBorder="0" applyAlignment="0" applyProtection="0"/>
    <xf numFmtId="182"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185" fontId="28" fillId="0" borderId="0" applyFont="0" applyFill="0" applyBorder="0" applyAlignment="0" applyProtection="0"/>
    <xf numFmtId="186" fontId="14" fillId="0" borderId="0" applyFont="0" applyFill="0" applyBorder="0" applyAlignment="0" applyProtection="0"/>
    <xf numFmtId="186" fontId="28"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87"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41" fontId="28" fillId="0" borderId="0" applyFont="0" applyFill="0" applyBorder="0" applyAlignment="0" applyProtection="0"/>
    <xf numFmtId="182"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183"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43" fontId="28" fillId="0" borderId="0" applyFont="0" applyFill="0" applyBorder="0" applyAlignment="0" applyProtection="0"/>
    <xf numFmtId="184"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67" fontId="14" fillId="0" borderId="0" applyFont="0" applyFill="0" applyBorder="0" applyAlignment="0" applyProtection="0"/>
    <xf numFmtId="177" fontId="14" fillId="0" borderId="0" applyFont="0" applyFill="0" applyBorder="0" applyAlignment="0" applyProtection="0"/>
    <xf numFmtId="0" fontId="31" fillId="0" borderId="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9" fillId="0" borderId="0"/>
    <xf numFmtId="0" fontId="19" fillId="0" borderId="0" applyNumberFormat="0" applyFill="0" applyBorder="0" applyAlignment="0" applyProtection="0"/>
    <xf numFmtId="0" fontId="19" fillId="0" borderId="0" applyNumberFormat="0" applyFill="0" applyBorder="0" applyAlignment="0" applyProtection="0"/>
    <xf numFmtId="185" fontId="28" fillId="0" borderId="0" applyFont="0" applyFill="0" applyBorder="0" applyAlignment="0" applyProtection="0"/>
    <xf numFmtId="186" fontId="14" fillId="0" borderId="0" applyFont="0" applyFill="0" applyBorder="0" applyAlignment="0" applyProtection="0"/>
    <xf numFmtId="186" fontId="28" fillId="0" borderId="0" applyFont="0" applyFill="0" applyBorder="0" applyAlignment="0" applyProtection="0"/>
    <xf numFmtId="42" fontId="28" fillId="0" borderId="0" applyFont="0" applyFill="0" applyBorder="0" applyAlignment="0" applyProtection="0"/>
    <xf numFmtId="42" fontId="28" fillId="0" borderId="0" applyFont="0" applyFill="0" applyBorder="0" applyAlignment="0" applyProtection="0"/>
    <xf numFmtId="0" fontId="5" fillId="0" borderId="0"/>
    <xf numFmtId="0" fontId="31" fillId="0" borderId="0"/>
    <xf numFmtId="0" fontId="20" fillId="0" borderId="0"/>
    <xf numFmtId="0" fontId="31" fillId="0" borderId="0"/>
    <xf numFmtId="42" fontId="28" fillId="0" borderId="0" applyFont="0" applyFill="0" applyBorder="0" applyAlignment="0" applyProtection="0"/>
    <xf numFmtId="0" fontId="29" fillId="0" borderId="0"/>
    <xf numFmtId="0" fontId="20" fillId="0" borderId="0"/>
    <xf numFmtId="0" fontId="35" fillId="0" borderId="0"/>
    <xf numFmtId="0" fontId="29" fillId="0" borderId="0" applyFont="0" applyFill="0" applyBorder="0" applyAlignment="0" applyProtection="0"/>
    <xf numFmtId="42" fontId="28" fillId="0" borderId="0" applyFont="0" applyFill="0" applyBorder="0" applyAlignment="0" applyProtection="0"/>
    <xf numFmtId="42" fontId="28" fillId="0" borderId="0" applyFont="0" applyFill="0" applyBorder="0" applyAlignment="0" applyProtection="0"/>
    <xf numFmtId="0" fontId="29" fillId="0" borderId="0" applyFont="0" applyFill="0" applyBorder="0" applyAlignment="0" applyProtection="0"/>
    <xf numFmtId="0" fontId="5" fillId="0" borderId="0"/>
    <xf numFmtId="167" fontId="14" fillId="0" borderId="0" applyFont="0" applyFill="0" applyBorder="0" applyAlignment="0" applyProtection="0"/>
    <xf numFmtId="187"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41" fontId="28" fillId="0" borderId="0" applyFont="0" applyFill="0" applyBorder="0" applyAlignment="0" applyProtection="0"/>
    <xf numFmtId="182"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183"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43" fontId="28" fillId="0" borderId="0" applyFont="0" applyFill="0" applyBorder="0" applyAlignment="0" applyProtection="0"/>
    <xf numFmtId="184"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7" fontId="14" fillId="0" borderId="0" applyFont="0" applyFill="0" applyBorder="0" applyAlignment="0" applyProtection="0"/>
    <xf numFmtId="169" fontId="14" fillId="0" borderId="0" applyFont="0" applyFill="0" applyBorder="0" applyAlignment="0" applyProtection="0"/>
    <xf numFmtId="42" fontId="28" fillId="0" borderId="0" applyFont="0" applyFill="0" applyBorder="0" applyAlignment="0" applyProtection="0"/>
    <xf numFmtId="0" fontId="31" fillId="0" borderId="0"/>
    <xf numFmtId="0" fontId="31" fillId="0" borderId="0"/>
    <xf numFmtId="0" fontId="19" fillId="0" borderId="0" applyNumberFormat="0" applyFill="0" applyBorder="0" applyAlignment="0" applyProtection="0"/>
    <xf numFmtId="0" fontId="29"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42" fontId="28" fillId="0" borderId="0" applyFont="0" applyFill="0" applyBorder="0" applyAlignment="0" applyProtection="0"/>
    <xf numFmtId="0" fontId="34" fillId="0" borderId="0">
      <alignment vertical="top"/>
    </xf>
    <xf numFmtId="0" fontId="3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1" fillId="0" borderId="0"/>
    <xf numFmtId="0" fontId="19" fillId="0" borderId="0" applyNumberFormat="0" applyFill="0" applyBorder="0" applyAlignment="0" applyProtection="0"/>
    <xf numFmtId="0" fontId="19" fillId="0" borderId="0" applyNumberFormat="0" applyFill="0" applyBorder="0" applyAlignment="0" applyProtection="0"/>
    <xf numFmtId="188" fontId="36" fillId="0" borderId="0" applyFont="0" applyFill="0" applyBorder="0" applyAlignment="0" applyProtection="0"/>
    <xf numFmtId="189" fontId="22" fillId="0" borderId="0" applyFont="0" applyFill="0" applyBorder="0" applyAlignment="0" applyProtection="0"/>
    <xf numFmtId="6" fontId="25" fillId="0" borderId="0" applyFont="0" applyFill="0" applyBorder="0" applyAlignment="0" applyProtection="0"/>
    <xf numFmtId="190" fontId="35" fillId="0" borderId="0" applyFont="0" applyFill="0" applyBorder="0" applyAlignment="0" applyProtection="0"/>
    <xf numFmtId="177" fontId="35" fillId="0" borderId="0" applyFont="0" applyFill="0" applyBorder="0" applyAlignment="0" applyProtection="0"/>
    <xf numFmtId="6" fontId="25" fillId="0" borderId="0" applyFont="0" applyFill="0" applyBorder="0" applyAlignment="0" applyProtection="0"/>
    <xf numFmtId="190" fontId="35" fillId="0" borderId="0" applyFont="0" applyFill="0" applyBorder="0" applyAlignment="0" applyProtection="0"/>
    <xf numFmtId="191" fontId="37" fillId="0" borderId="0" applyFont="0" applyFill="0" applyBorder="0" applyAlignment="0" applyProtection="0"/>
    <xf numFmtId="192" fontId="19" fillId="0" borderId="0" applyFont="0" applyFill="0" applyBorder="0" applyAlignment="0" applyProtection="0"/>
    <xf numFmtId="193" fontId="19" fillId="0" borderId="0" applyFont="0" applyFill="0" applyBorder="0" applyAlignment="0" applyProtection="0"/>
    <xf numFmtId="194" fontId="38" fillId="0" borderId="0" applyFont="0" applyFill="0" applyBorder="0" applyAlignment="0" applyProtection="0"/>
    <xf numFmtId="0" fontId="39" fillId="0" borderId="0"/>
    <xf numFmtId="0" fontId="39" fillId="0" borderId="0"/>
    <xf numFmtId="0" fontId="39" fillId="0" borderId="0"/>
    <xf numFmtId="0" fontId="9" fillId="0" borderId="0"/>
    <xf numFmtId="1" fontId="40" fillId="0" borderId="1" applyBorder="0" applyAlignment="0">
      <alignment horizontal="center"/>
    </xf>
    <xf numFmtId="195" fontId="41" fillId="0" borderId="0" applyFont="0" applyFill="0" applyBorder="0" applyAlignment="0" applyProtection="0"/>
    <xf numFmtId="43" fontId="42" fillId="0" borderId="4" applyNumberFormat="0" applyFont="0" applyBorder="0" applyAlignment="0">
      <alignment horizontal="center" vertical="center"/>
    </xf>
    <xf numFmtId="43" fontId="42" fillId="0" borderId="4" applyNumberFormat="0" applyFont="0" applyBorder="0" applyAlignment="0">
      <alignment horizontal="center" vertical="center"/>
    </xf>
    <xf numFmtId="196" fontId="41" fillId="0" borderId="0" applyFont="0" applyFill="0" applyBorder="0" applyAlignment="0" applyProtection="0"/>
    <xf numFmtId="3" fontId="17" fillId="0" borderId="1"/>
    <xf numFmtId="10" fontId="41" fillId="0" borderId="0" applyFont="0" applyFill="0" applyBorder="0" applyAlignment="0" applyProtection="0"/>
    <xf numFmtId="1" fontId="40" fillId="0" borderId="1" applyBorder="0" applyAlignment="0">
      <alignment horizontal="center"/>
    </xf>
    <xf numFmtId="1" fontId="42" fillId="0" borderId="4" applyNumberFormat="0" applyFont="0" applyBorder="0" applyAlignment="0">
      <alignment horizontal="center" vertical="center"/>
    </xf>
    <xf numFmtId="188" fontId="36" fillId="0" borderId="0" applyFont="0" applyFill="0" applyBorder="0" applyAlignment="0" applyProtection="0"/>
    <xf numFmtId="0" fontId="20" fillId="0" borderId="0"/>
    <xf numFmtId="0" fontId="43" fillId="2" borderId="0"/>
    <xf numFmtId="188" fontId="36" fillId="0" borderId="0" applyFont="0" applyFill="0" applyBorder="0" applyAlignment="0" applyProtection="0"/>
    <xf numFmtId="0" fontId="43" fillId="2" borderId="0"/>
    <xf numFmtId="0" fontId="43" fillId="2" borderId="0"/>
    <xf numFmtId="0" fontId="43" fillId="2" borderId="0"/>
    <xf numFmtId="188" fontId="36" fillId="0" borderId="0" applyFont="0" applyFill="0" applyBorder="0" applyAlignment="0" applyProtection="0"/>
    <xf numFmtId="188" fontId="36" fillId="0" borderId="0" applyFont="0" applyFill="0" applyBorder="0" applyAlignment="0" applyProtection="0"/>
    <xf numFmtId="0" fontId="44" fillId="2" borderId="0"/>
    <xf numFmtId="0" fontId="44" fillId="2" borderId="0"/>
    <xf numFmtId="0" fontId="44" fillId="2" borderId="0"/>
    <xf numFmtId="0" fontId="43" fillId="2" borderId="0"/>
    <xf numFmtId="0" fontId="44" fillId="2" borderId="0"/>
    <xf numFmtId="0" fontId="43" fillId="2" borderId="0"/>
    <xf numFmtId="0" fontId="44" fillId="2" borderId="0"/>
    <xf numFmtId="0" fontId="44" fillId="2" borderId="0"/>
    <xf numFmtId="0" fontId="43" fillId="2" borderId="0"/>
    <xf numFmtId="0" fontId="43" fillId="2" borderId="0"/>
    <xf numFmtId="0" fontId="43" fillId="2" borderId="0"/>
    <xf numFmtId="188" fontId="36" fillId="0" borderId="0" applyFont="0" applyFill="0" applyBorder="0" applyAlignment="0" applyProtection="0"/>
    <xf numFmtId="0" fontId="43" fillId="2" borderId="0"/>
    <xf numFmtId="188" fontId="36" fillId="0" borderId="0" applyFont="0" applyFill="0" applyBorder="0" applyAlignment="0" applyProtection="0"/>
    <xf numFmtId="0" fontId="44" fillId="2" borderId="0"/>
    <xf numFmtId="0" fontId="44" fillId="2" borderId="0"/>
    <xf numFmtId="0" fontId="44" fillId="2" borderId="0"/>
    <xf numFmtId="0" fontId="20" fillId="2" borderId="0"/>
    <xf numFmtId="0" fontId="20" fillId="2" borderId="0"/>
    <xf numFmtId="0" fontId="20" fillId="2" borderId="0"/>
    <xf numFmtId="0" fontId="43" fillId="2" borderId="0"/>
    <xf numFmtId="0" fontId="43" fillId="2" borderId="0"/>
    <xf numFmtId="0" fontId="43" fillId="2" borderId="0"/>
    <xf numFmtId="188" fontId="36" fillId="0" borderId="0" applyFont="0" applyFill="0" applyBorder="0" applyAlignment="0" applyProtection="0"/>
    <xf numFmtId="0" fontId="20" fillId="2" borderId="0"/>
    <xf numFmtId="188" fontId="36" fillId="0" borderId="0" applyFont="0" applyFill="0" applyBorder="0" applyAlignment="0" applyProtection="0"/>
    <xf numFmtId="0" fontId="43" fillId="2" borderId="0"/>
    <xf numFmtId="0" fontId="43" fillId="2" borderId="0"/>
    <xf numFmtId="0" fontId="44" fillId="2" borderId="0"/>
    <xf numFmtId="0" fontId="44" fillId="2" borderId="0"/>
    <xf numFmtId="0" fontId="44" fillId="2" borderId="0"/>
    <xf numFmtId="0" fontId="44" fillId="2" borderId="0"/>
    <xf numFmtId="0" fontId="44" fillId="2" borderId="0"/>
    <xf numFmtId="0" fontId="43" fillId="2" borderId="0"/>
    <xf numFmtId="0" fontId="44" fillId="2" borderId="0"/>
    <xf numFmtId="0" fontId="44" fillId="2" borderId="0"/>
    <xf numFmtId="0" fontId="44" fillId="2" borderId="0"/>
    <xf numFmtId="0" fontId="44" fillId="2" borderId="0"/>
    <xf numFmtId="0" fontId="44" fillId="2" borderId="0"/>
    <xf numFmtId="0" fontId="43" fillId="2" borderId="0"/>
    <xf numFmtId="0" fontId="44" fillId="2" borderId="0"/>
    <xf numFmtId="0" fontId="43" fillId="2" borderId="0"/>
    <xf numFmtId="0" fontId="43" fillId="2" borderId="0"/>
    <xf numFmtId="0" fontId="44" fillId="2" borderId="0"/>
    <xf numFmtId="0" fontId="44" fillId="2" borderId="0"/>
    <xf numFmtId="0" fontId="44" fillId="2" borderId="0"/>
    <xf numFmtId="0" fontId="44" fillId="2" borderId="0"/>
    <xf numFmtId="0" fontId="44" fillId="2" borderId="0"/>
    <xf numFmtId="0" fontId="44" fillId="2" borderId="0"/>
    <xf numFmtId="0" fontId="44" fillId="2" borderId="0"/>
    <xf numFmtId="0" fontId="43" fillId="2" borderId="0"/>
    <xf numFmtId="0" fontId="43" fillId="2" borderId="0"/>
    <xf numFmtId="188" fontId="36" fillId="0" borderId="0" applyFont="0" applyFill="0" applyBorder="0" applyAlignment="0" applyProtection="0"/>
    <xf numFmtId="0" fontId="43" fillId="2" borderId="0"/>
    <xf numFmtId="0" fontId="44" fillId="2" borderId="0"/>
    <xf numFmtId="0" fontId="44" fillId="2" borderId="0"/>
    <xf numFmtId="0" fontId="44" fillId="2" borderId="0"/>
    <xf numFmtId="0" fontId="43" fillId="2" borderId="0"/>
    <xf numFmtId="0" fontId="43" fillId="2" borderId="0"/>
    <xf numFmtId="0" fontId="43" fillId="2" borderId="0"/>
    <xf numFmtId="0" fontId="44" fillId="2" borderId="0"/>
    <xf numFmtId="0" fontId="43" fillId="2" borderId="0"/>
    <xf numFmtId="0" fontId="45" fillId="0" borderId="0" applyFont="0" applyFill="0" applyBorder="0" applyAlignment="0">
      <alignment horizontal="left"/>
    </xf>
    <xf numFmtId="188" fontId="36" fillId="0" borderId="0" applyFont="0" applyFill="0" applyBorder="0" applyAlignment="0" applyProtection="0"/>
    <xf numFmtId="0" fontId="44" fillId="2" borderId="0"/>
    <xf numFmtId="0" fontId="44" fillId="2" borderId="0"/>
    <xf numFmtId="0" fontId="44" fillId="2" borderId="0"/>
    <xf numFmtId="0" fontId="20" fillId="2" borderId="0"/>
    <xf numFmtId="0" fontId="43" fillId="2" borderId="0"/>
    <xf numFmtId="0" fontId="43" fillId="2" borderId="0"/>
    <xf numFmtId="0" fontId="43" fillId="2" borderId="0"/>
    <xf numFmtId="0" fontId="5" fillId="0" borderId="0"/>
    <xf numFmtId="0" fontId="43" fillId="2" borderId="0"/>
    <xf numFmtId="0" fontId="43" fillId="2" borderId="0"/>
    <xf numFmtId="0" fontId="43" fillId="3" borderId="0"/>
    <xf numFmtId="0" fontId="43" fillId="2" borderId="0"/>
    <xf numFmtId="0" fontId="43" fillId="2" borderId="0"/>
    <xf numFmtId="0" fontId="43" fillId="2" borderId="0"/>
    <xf numFmtId="0" fontId="43" fillId="2" borderId="0"/>
    <xf numFmtId="0" fontId="43" fillId="2" borderId="0"/>
    <xf numFmtId="0" fontId="46" fillId="0" borderId="1" applyNumberFormat="0" applyFont="0" applyBorder="0">
      <alignment horizontal="left" indent="2"/>
    </xf>
    <xf numFmtId="0" fontId="46" fillId="0" borderId="1" applyNumberFormat="0" applyFont="0" applyBorder="0">
      <alignment horizontal="left" indent="2"/>
    </xf>
    <xf numFmtId="0" fontId="45" fillId="0" borderId="0" applyFont="0" applyFill="0" applyBorder="0" applyAlignment="0">
      <alignment horizontal="left"/>
    </xf>
    <xf numFmtId="9" fontId="47" fillId="0" borderId="0" applyFont="0" applyFill="0" applyBorder="0" applyAlignment="0" applyProtection="0"/>
    <xf numFmtId="9" fontId="48" fillId="0" borderId="0" applyFont="0" applyFill="0" applyBorder="0" applyAlignment="0" applyProtection="0"/>
    <xf numFmtId="0" fontId="49" fillId="4" borderId="5" applyFont="0" applyFill="0" applyAlignment="0">
      <alignment vertical="center" wrapText="1"/>
    </xf>
    <xf numFmtId="0" fontId="20" fillId="0" borderId="0"/>
    <xf numFmtId="9" fontId="50" fillId="0" borderId="0" applyBorder="0" applyAlignment="0" applyProtection="0"/>
    <xf numFmtId="0" fontId="51" fillId="2" borderId="0"/>
    <xf numFmtId="0" fontId="51" fillId="2" borderId="0"/>
    <xf numFmtId="0" fontId="51" fillId="2" borderId="0"/>
    <xf numFmtId="0" fontId="52" fillId="2" borderId="0"/>
    <xf numFmtId="0" fontId="44" fillId="2" borderId="0"/>
    <xf numFmtId="0" fontId="44" fillId="2" borderId="0"/>
    <xf numFmtId="0" fontId="44" fillId="2" borderId="0"/>
    <xf numFmtId="0" fontId="51" fillId="2" borderId="0"/>
    <xf numFmtId="0" fontId="44" fillId="2" borderId="0"/>
    <xf numFmtId="0" fontId="51" fillId="2" borderId="0"/>
    <xf numFmtId="0" fontId="44" fillId="2" borderId="0"/>
    <xf numFmtId="0" fontId="44" fillId="2" borderId="0"/>
    <xf numFmtId="0" fontId="51" fillId="2" borderId="0"/>
    <xf numFmtId="0" fontId="51" fillId="2" borderId="0"/>
    <xf numFmtId="0" fontId="51" fillId="2" borderId="0"/>
    <xf numFmtId="0" fontId="51" fillId="2" borderId="0"/>
    <xf numFmtId="0" fontId="51" fillId="2" borderId="0"/>
    <xf numFmtId="0" fontId="51" fillId="2" borderId="0"/>
    <xf numFmtId="0" fontId="44" fillId="2" borderId="0"/>
    <xf numFmtId="0" fontId="44" fillId="2" borderId="0"/>
    <xf numFmtId="0" fontId="44" fillId="2" borderId="0"/>
    <xf numFmtId="0" fontId="20" fillId="2" borderId="0"/>
    <xf numFmtId="0" fontId="20" fillId="2" borderId="0"/>
    <xf numFmtId="0" fontId="20" fillId="2" borderId="0"/>
    <xf numFmtId="0" fontId="51" fillId="2" borderId="0"/>
    <xf numFmtId="0" fontId="51" fillId="2" borderId="0"/>
    <xf numFmtId="0" fontId="51" fillId="2" borderId="0"/>
    <xf numFmtId="0" fontId="20" fillId="2" borderId="0"/>
    <xf numFmtId="0" fontId="51" fillId="2" borderId="0"/>
    <xf numFmtId="0" fontId="51" fillId="2" borderId="0"/>
    <xf numFmtId="0" fontId="44" fillId="2" borderId="0"/>
    <xf numFmtId="0" fontId="44" fillId="2" borderId="0"/>
    <xf numFmtId="0" fontId="44" fillId="2" borderId="0"/>
    <xf numFmtId="0" fontId="44" fillId="2" borderId="0"/>
    <xf numFmtId="0" fontId="44" fillId="2" borderId="0"/>
    <xf numFmtId="0" fontId="51" fillId="2" borderId="0"/>
    <xf numFmtId="0" fontId="44" fillId="2" borderId="0"/>
    <xf numFmtId="0" fontId="44" fillId="2" borderId="0"/>
    <xf numFmtId="0" fontId="44" fillId="2" borderId="0"/>
    <xf numFmtId="0" fontId="44" fillId="2" borderId="0"/>
    <xf numFmtId="0" fontId="44" fillId="2" borderId="0"/>
    <xf numFmtId="0" fontId="51" fillId="2" borderId="0"/>
    <xf numFmtId="0" fontId="44" fillId="2" borderId="0"/>
    <xf numFmtId="0" fontId="51" fillId="2" borderId="0"/>
    <xf numFmtId="0" fontId="51" fillId="2" borderId="0"/>
    <xf numFmtId="0" fontId="44" fillId="2" borderId="0"/>
    <xf numFmtId="0" fontId="44" fillId="2" borderId="0"/>
    <xf numFmtId="0" fontId="44" fillId="2" borderId="0"/>
    <xf numFmtId="0" fontId="44" fillId="2" borderId="0"/>
    <xf numFmtId="0" fontId="44" fillId="2" borderId="0"/>
    <xf numFmtId="0" fontId="44" fillId="2" borderId="0"/>
    <xf numFmtId="0" fontId="44" fillId="2" borderId="0"/>
    <xf numFmtId="0" fontId="51" fillId="2" borderId="0"/>
    <xf numFmtId="0" fontId="51" fillId="2" borderId="0"/>
    <xf numFmtId="0" fontId="51" fillId="2" borderId="0"/>
    <xf numFmtId="0" fontId="44" fillId="2" borderId="0"/>
    <xf numFmtId="0" fontId="44" fillId="2" borderId="0"/>
    <xf numFmtId="0" fontId="44" fillId="2" borderId="0"/>
    <xf numFmtId="0" fontId="51" fillId="2" borderId="0"/>
    <xf numFmtId="0" fontId="51" fillId="2" borderId="0"/>
    <xf numFmtId="0" fontId="51" fillId="2" borderId="0"/>
    <xf numFmtId="0" fontId="44" fillId="2" borderId="0"/>
    <xf numFmtId="0" fontId="44" fillId="2" borderId="0"/>
    <xf numFmtId="0" fontId="44" fillId="2" borderId="0"/>
    <xf numFmtId="0" fontId="44" fillId="2" borderId="0"/>
    <xf numFmtId="0" fontId="20" fillId="2" borderId="0"/>
    <xf numFmtId="0" fontId="51" fillId="2" borderId="0"/>
    <xf numFmtId="0" fontId="51" fillId="2" borderId="0"/>
    <xf numFmtId="0" fontId="51" fillId="2" borderId="0"/>
    <xf numFmtId="0" fontId="51" fillId="2" borderId="0"/>
    <xf numFmtId="0" fontId="51" fillId="2" borderId="0"/>
    <xf numFmtId="0" fontId="51" fillId="3" borderId="0"/>
    <xf numFmtId="0" fontId="51" fillId="2" borderId="0"/>
    <xf numFmtId="0" fontId="51" fillId="2" borderId="0"/>
    <xf numFmtId="0" fontId="51" fillId="2" borderId="0"/>
    <xf numFmtId="0" fontId="46" fillId="0" borderId="1" applyNumberFormat="0" applyFont="0" applyBorder="0" applyAlignment="0">
      <alignment horizontal="center"/>
    </xf>
    <xf numFmtId="0" fontId="46" fillId="0" borderId="1" applyNumberFormat="0" applyFont="0" applyBorder="0" applyAlignment="0">
      <alignment horizontal="center"/>
    </xf>
    <xf numFmtId="0" fontId="13" fillId="0" borderId="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53"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53"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53"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53"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53"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53"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20" fillId="0" borderId="0"/>
    <xf numFmtId="0" fontId="9" fillId="0" borderId="0"/>
    <xf numFmtId="0" fontId="54" fillId="0" borderId="0"/>
    <xf numFmtId="0" fontId="52" fillId="2" borderId="0"/>
    <xf numFmtId="0" fontId="52" fillId="2" borderId="0"/>
    <xf numFmtId="0" fontId="52" fillId="2" borderId="0"/>
    <xf numFmtId="0" fontId="55" fillId="2" borderId="0"/>
    <xf numFmtId="0" fontId="44" fillId="2" borderId="0"/>
    <xf numFmtId="0" fontId="44" fillId="2" borderId="0"/>
    <xf numFmtId="0" fontId="44" fillId="2" borderId="0"/>
    <xf numFmtId="0" fontId="52" fillId="2" borderId="0"/>
    <xf numFmtId="0" fontId="44" fillId="2" borderId="0"/>
    <xf numFmtId="0" fontId="52" fillId="2" borderId="0"/>
    <xf numFmtId="0" fontId="44" fillId="2" borderId="0"/>
    <xf numFmtId="0" fontId="44" fillId="2" borderId="0"/>
    <xf numFmtId="0" fontId="52" fillId="2" borderId="0"/>
    <xf numFmtId="0" fontId="52" fillId="2" borderId="0"/>
    <xf numFmtId="0" fontId="52" fillId="2" borderId="0"/>
    <xf numFmtId="0" fontId="52" fillId="2" borderId="0"/>
    <xf numFmtId="0" fontId="52" fillId="2" borderId="0"/>
    <xf numFmtId="0" fontId="52" fillId="2" borderId="0"/>
    <xf numFmtId="0" fontId="44" fillId="2" borderId="0"/>
    <xf numFmtId="0" fontId="44" fillId="2" borderId="0"/>
    <xf numFmtId="0" fontId="44" fillId="2" borderId="0"/>
    <xf numFmtId="0" fontId="20" fillId="2" borderId="0"/>
    <xf numFmtId="0" fontId="20" fillId="2" borderId="0"/>
    <xf numFmtId="0" fontId="20" fillId="2" borderId="0"/>
    <xf numFmtId="0" fontId="52" fillId="2" borderId="0"/>
    <xf numFmtId="0" fontId="52" fillId="2" borderId="0"/>
    <xf numFmtId="0" fontId="52" fillId="2" borderId="0"/>
    <xf numFmtId="0" fontId="20" fillId="2" borderId="0"/>
    <xf numFmtId="0" fontId="52" fillId="2" borderId="0"/>
    <xf numFmtId="0" fontId="52" fillId="2" borderId="0"/>
    <xf numFmtId="0" fontId="44" fillId="2" borderId="0"/>
    <xf numFmtId="0" fontId="44" fillId="2" borderId="0"/>
    <xf numFmtId="0" fontId="44" fillId="2" borderId="0"/>
    <xf numFmtId="0" fontId="44" fillId="2" borderId="0"/>
    <xf numFmtId="0" fontId="44" fillId="2" borderId="0"/>
    <xf numFmtId="0" fontId="52" fillId="2" borderId="0"/>
    <xf numFmtId="0" fontId="44" fillId="2" borderId="0"/>
    <xf numFmtId="0" fontId="44" fillId="2" borderId="0"/>
    <xf numFmtId="0" fontId="44" fillId="2" borderId="0"/>
    <xf numFmtId="0" fontId="44" fillId="2" borderId="0"/>
    <xf numFmtId="0" fontId="44" fillId="2" borderId="0"/>
    <xf numFmtId="0" fontId="52" fillId="2" borderId="0"/>
    <xf numFmtId="0" fontId="44" fillId="2" borderId="0"/>
    <xf numFmtId="0" fontId="52" fillId="2" borderId="0"/>
    <xf numFmtId="0" fontId="52" fillId="2" borderId="0"/>
    <xf numFmtId="0" fontId="44" fillId="2" borderId="0"/>
    <xf numFmtId="0" fontId="44" fillId="2" borderId="0"/>
    <xf numFmtId="0" fontId="44" fillId="2" borderId="0"/>
    <xf numFmtId="0" fontId="44" fillId="2" borderId="0"/>
    <xf numFmtId="0" fontId="44" fillId="2" borderId="0"/>
    <xf numFmtId="0" fontId="44" fillId="2" borderId="0"/>
    <xf numFmtId="0" fontId="44" fillId="2" borderId="0"/>
    <xf numFmtId="0" fontId="52" fillId="2" borderId="0"/>
    <xf numFmtId="0" fontId="52" fillId="2" borderId="0"/>
    <xf numFmtId="0" fontId="52" fillId="2" borderId="0"/>
    <xf numFmtId="0" fontId="44" fillId="2" borderId="0"/>
    <xf numFmtId="0" fontId="44" fillId="2" borderId="0"/>
    <xf numFmtId="0" fontId="44" fillId="2" borderId="0"/>
    <xf numFmtId="0" fontId="52" fillId="2" borderId="0"/>
    <xf numFmtId="0" fontId="52" fillId="2" borderId="0"/>
    <xf numFmtId="0" fontId="52" fillId="2" borderId="0"/>
    <xf numFmtId="0" fontId="44" fillId="2" borderId="0"/>
    <xf numFmtId="0" fontId="44" fillId="2" borderId="0"/>
    <xf numFmtId="0" fontId="44" fillId="2" borderId="0"/>
    <xf numFmtId="0" fontId="44" fillId="2" borderId="0"/>
    <xf numFmtId="0" fontId="20" fillId="2" borderId="0"/>
    <xf numFmtId="0" fontId="52" fillId="2" borderId="0"/>
    <xf numFmtId="0" fontId="52" fillId="2" borderId="0"/>
    <xf numFmtId="0" fontId="52" fillId="2" borderId="0"/>
    <xf numFmtId="0" fontId="52" fillId="2" borderId="0"/>
    <xf numFmtId="0" fontId="52" fillId="2" borderId="0"/>
    <xf numFmtId="0" fontId="52" fillId="3" borderId="0"/>
    <xf numFmtId="0" fontId="52" fillId="2" borderId="0"/>
    <xf numFmtId="0" fontId="52" fillId="2" borderId="0"/>
    <xf numFmtId="0" fontId="55" fillId="0" borderId="0">
      <alignment wrapText="1"/>
    </xf>
    <xf numFmtId="0" fontId="55" fillId="0" borderId="0">
      <alignment wrapText="1"/>
    </xf>
    <xf numFmtId="0" fontId="55" fillId="0" borderId="0">
      <alignment wrapText="1"/>
    </xf>
    <xf numFmtId="0" fontId="56" fillId="0" borderId="0">
      <alignment wrapText="1"/>
    </xf>
    <xf numFmtId="0" fontId="44" fillId="0" borderId="0">
      <alignment wrapText="1"/>
    </xf>
    <xf numFmtId="0" fontId="44" fillId="0" borderId="0">
      <alignment wrapText="1"/>
    </xf>
    <xf numFmtId="0" fontId="44" fillId="0" borderId="0">
      <alignment wrapText="1"/>
    </xf>
    <xf numFmtId="0" fontId="55" fillId="0" borderId="0">
      <alignment wrapText="1"/>
    </xf>
    <xf numFmtId="0" fontId="44" fillId="0" borderId="0">
      <alignment wrapText="1"/>
    </xf>
    <xf numFmtId="0" fontId="55" fillId="0" borderId="0">
      <alignment wrapText="1"/>
    </xf>
    <xf numFmtId="0" fontId="44" fillId="0" borderId="0">
      <alignment wrapText="1"/>
    </xf>
    <xf numFmtId="0" fontId="44" fillId="0" borderId="0">
      <alignment wrapText="1"/>
    </xf>
    <xf numFmtId="0" fontId="55" fillId="0" borderId="0">
      <alignment wrapText="1"/>
    </xf>
    <xf numFmtId="0" fontId="55" fillId="0" borderId="0">
      <alignment wrapText="1"/>
    </xf>
    <xf numFmtId="0" fontId="55" fillId="0" borderId="0">
      <alignment wrapText="1"/>
    </xf>
    <xf numFmtId="0" fontId="55" fillId="0" borderId="0">
      <alignment wrapText="1"/>
    </xf>
    <xf numFmtId="0" fontId="55" fillId="0" borderId="0">
      <alignment wrapText="1"/>
    </xf>
    <xf numFmtId="0" fontId="55" fillId="0" borderId="0">
      <alignment wrapText="1"/>
    </xf>
    <xf numFmtId="0" fontId="44" fillId="0" borderId="0">
      <alignment wrapText="1"/>
    </xf>
    <xf numFmtId="0" fontId="44" fillId="0" borderId="0">
      <alignment wrapText="1"/>
    </xf>
    <xf numFmtId="0" fontId="44" fillId="0" borderId="0">
      <alignment wrapText="1"/>
    </xf>
    <xf numFmtId="0" fontId="20" fillId="0" borderId="0">
      <alignment wrapText="1"/>
    </xf>
    <xf numFmtId="0" fontId="20" fillId="0" borderId="0">
      <alignment wrapText="1"/>
    </xf>
    <xf numFmtId="0" fontId="20" fillId="0" borderId="0">
      <alignment wrapText="1"/>
    </xf>
    <xf numFmtId="0" fontId="55" fillId="0" borderId="0">
      <alignment wrapText="1"/>
    </xf>
    <xf numFmtId="0" fontId="55" fillId="0" borderId="0">
      <alignment wrapText="1"/>
    </xf>
    <xf numFmtId="0" fontId="55" fillId="0" borderId="0">
      <alignment wrapText="1"/>
    </xf>
    <xf numFmtId="0" fontId="20" fillId="0" borderId="0">
      <alignment wrapText="1"/>
    </xf>
    <xf numFmtId="0" fontId="55" fillId="0" borderId="0">
      <alignment wrapText="1"/>
    </xf>
    <xf numFmtId="0" fontId="55"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55"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55" fillId="0" borderId="0">
      <alignment wrapText="1"/>
    </xf>
    <xf numFmtId="0" fontId="44" fillId="0" borderId="0">
      <alignment wrapText="1"/>
    </xf>
    <xf numFmtId="0" fontId="55" fillId="0" borderId="0">
      <alignment wrapText="1"/>
    </xf>
    <xf numFmtId="0" fontId="55"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55" fillId="0" borderId="0">
      <alignment wrapText="1"/>
    </xf>
    <xf numFmtId="0" fontId="55" fillId="0" borderId="0">
      <alignment wrapText="1"/>
    </xf>
    <xf numFmtId="0" fontId="55" fillId="0" borderId="0">
      <alignment wrapText="1"/>
    </xf>
    <xf numFmtId="0" fontId="44" fillId="0" borderId="0">
      <alignment wrapText="1"/>
    </xf>
    <xf numFmtId="0" fontId="44" fillId="0" borderId="0">
      <alignment wrapText="1"/>
    </xf>
    <xf numFmtId="0" fontId="44" fillId="0" borderId="0">
      <alignment wrapText="1"/>
    </xf>
    <xf numFmtId="0" fontId="55" fillId="0" borderId="0">
      <alignment wrapText="1"/>
    </xf>
    <xf numFmtId="0" fontId="55" fillId="0" borderId="0">
      <alignment wrapText="1"/>
    </xf>
    <xf numFmtId="0" fontId="55" fillId="0" borderId="0">
      <alignment wrapText="1"/>
    </xf>
    <xf numFmtId="0" fontId="44" fillId="0" borderId="0">
      <alignment wrapText="1"/>
    </xf>
    <xf numFmtId="0" fontId="44" fillId="0" borderId="0">
      <alignment wrapText="1"/>
    </xf>
    <xf numFmtId="0" fontId="44" fillId="0" borderId="0">
      <alignment wrapText="1"/>
    </xf>
    <xf numFmtId="0" fontId="44" fillId="0" borderId="0">
      <alignment wrapText="1"/>
    </xf>
    <xf numFmtId="0" fontId="20" fillId="0" borderId="0">
      <alignment wrapText="1"/>
    </xf>
    <xf numFmtId="0" fontId="55" fillId="0" borderId="0">
      <alignment wrapText="1"/>
    </xf>
    <xf numFmtId="0" fontId="55" fillId="0" borderId="0">
      <alignment wrapText="1"/>
    </xf>
    <xf numFmtId="0" fontId="55" fillId="0" borderId="0">
      <alignment wrapText="1"/>
    </xf>
    <xf numFmtId="0" fontId="55" fillId="0" borderId="0">
      <alignment wrapText="1"/>
    </xf>
    <xf numFmtId="0" fontId="55" fillId="0" borderId="0">
      <alignment wrapText="1"/>
    </xf>
    <xf numFmtId="0" fontId="55" fillId="0" borderId="0">
      <alignment wrapText="1"/>
    </xf>
    <xf numFmtId="0" fontId="55" fillId="0" borderId="0">
      <alignment wrapText="1"/>
    </xf>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53"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53"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53"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53"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53"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53"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19" fillId="0" borderId="0"/>
    <xf numFmtId="0" fontId="19" fillId="0" borderId="0"/>
    <xf numFmtId="0" fontId="19" fillId="0" borderId="0"/>
    <xf numFmtId="0" fontId="57" fillId="15" borderId="0" applyNumberFormat="0" applyBorder="0" applyAlignment="0" applyProtection="0"/>
    <xf numFmtId="0" fontId="57" fillId="15" borderId="0" applyNumberFormat="0" applyBorder="0" applyAlignment="0" applyProtection="0"/>
    <xf numFmtId="0" fontId="57" fillId="15" borderId="0" applyNumberFormat="0" applyBorder="0" applyAlignment="0" applyProtection="0"/>
    <xf numFmtId="0" fontId="57" fillId="15" borderId="0" applyNumberFormat="0" applyBorder="0" applyAlignment="0" applyProtection="0"/>
    <xf numFmtId="0" fontId="57" fillId="15" borderId="0" applyNumberFormat="0" applyBorder="0" applyAlignment="0" applyProtection="0"/>
    <xf numFmtId="0" fontId="58" fillId="15" borderId="0" applyNumberFormat="0" applyBorder="0" applyAlignment="0" applyProtection="0"/>
    <xf numFmtId="0" fontId="57" fillId="15" borderId="0" applyNumberFormat="0" applyBorder="0" applyAlignment="0" applyProtection="0"/>
    <xf numFmtId="0" fontId="57" fillId="15" borderId="0" applyNumberFormat="0" applyBorder="0" applyAlignment="0" applyProtection="0"/>
    <xf numFmtId="0" fontId="57" fillId="15" borderId="0" applyNumberFormat="0" applyBorder="0" applyAlignment="0" applyProtection="0"/>
    <xf numFmtId="0" fontId="57" fillId="15" borderId="0" applyNumberFormat="0" applyBorder="0" applyAlignment="0" applyProtection="0"/>
    <xf numFmtId="0" fontId="57" fillId="15" borderId="0" applyNumberFormat="0" applyBorder="0" applyAlignment="0" applyProtection="0"/>
    <xf numFmtId="0" fontId="57" fillId="15" borderId="0" applyNumberFormat="0" applyBorder="0" applyAlignment="0" applyProtection="0"/>
    <xf numFmtId="0" fontId="57" fillId="15" borderId="0" applyNumberFormat="0" applyBorder="0" applyAlignment="0" applyProtection="0"/>
    <xf numFmtId="0" fontId="57" fillId="15"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58" fillId="12"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8"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8"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8"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8" fillId="18"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57" fillId="18" borderId="0" applyNumberFormat="0" applyBorder="0" applyAlignment="0" applyProtection="0"/>
    <xf numFmtId="0" fontId="10" fillId="0" borderId="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8"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8"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8" fillId="21"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8"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8"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8"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0" fontId="57" fillId="22" borderId="0" applyNumberFormat="0" applyBorder="0" applyAlignment="0" applyProtection="0"/>
    <xf numFmtId="197" fontId="20" fillId="0" borderId="0" applyFont="0" applyFill="0" applyBorder="0" applyAlignment="0" applyProtection="0"/>
    <xf numFmtId="0" fontId="56" fillId="0" borderId="0" applyFont="0" applyFill="0" applyBorder="0" applyAlignment="0" applyProtection="0"/>
    <xf numFmtId="198" fontId="14" fillId="0" borderId="0" applyFont="0" applyFill="0" applyBorder="0" applyAlignment="0" applyProtection="0"/>
    <xf numFmtId="199" fontId="20" fillId="0" borderId="0" applyFont="0" applyFill="0" applyBorder="0" applyAlignment="0" applyProtection="0"/>
    <xf numFmtId="0" fontId="56" fillId="0" borderId="0" applyFont="0" applyFill="0" applyBorder="0" applyAlignment="0" applyProtection="0"/>
    <xf numFmtId="199" fontId="20" fillId="0" borderId="0" applyFont="0" applyFill="0" applyBorder="0" applyAlignment="0" applyProtection="0"/>
    <xf numFmtId="0" fontId="59" fillId="0" borderId="0">
      <alignment horizontal="center" wrapText="1"/>
      <protection locked="0"/>
    </xf>
    <xf numFmtId="0" fontId="60" fillId="0" borderId="0" applyNumberFormat="0" applyBorder="0" applyAlignment="0">
      <alignment horizontal="center"/>
    </xf>
    <xf numFmtId="200" fontId="61" fillId="0" borderId="0" applyFont="0" applyFill="0" applyBorder="0" applyAlignment="0" applyProtection="0"/>
    <xf numFmtId="0" fontId="56" fillId="0" borderId="0" applyFont="0" applyFill="0" applyBorder="0" applyAlignment="0" applyProtection="0"/>
    <xf numFmtId="200" fontId="61" fillId="0" borderId="0" applyFont="0" applyFill="0" applyBorder="0" applyAlignment="0" applyProtection="0"/>
    <xf numFmtId="201" fontId="61" fillId="0" borderId="0" applyFont="0" applyFill="0" applyBorder="0" applyAlignment="0" applyProtection="0"/>
    <xf numFmtId="0" fontId="56" fillId="0" borderId="0" applyFont="0" applyFill="0" applyBorder="0" applyAlignment="0" applyProtection="0"/>
    <xf numFmtId="201" fontId="61" fillId="0" borderId="0" applyFont="0" applyFill="0" applyBorder="0" applyAlignment="0" applyProtection="0"/>
    <xf numFmtId="177" fontId="14" fillId="0" borderId="0" applyFont="0" applyFill="0" applyBorder="0" applyAlignment="0" applyProtection="0"/>
    <xf numFmtId="0" fontId="62" fillId="6" borderId="0" applyNumberFormat="0" applyBorder="0" applyAlignment="0" applyProtection="0"/>
    <xf numFmtId="0" fontId="62" fillId="6" borderId="0" applyNumberFormat="0" applyBorder="0" applyAlignment="0" applyProtection="0"/>
    <xf numFmtId="0" fontId="62" fillId="6" borderId="0" applyNumberFormat="0" applyBorder="0" applyAlignment="0" applyProtection="0"/>
    <xf numFmtId="0" fontId="62" fillId="6" borderId="0" applyNumberFormat="0" applyBorder="0" applyAlignment="0" applyProtection="0"/>
    <xf numFmtId="0" fontId="62" fillId="6" borderId="0" applyNumberFormat="0" applyBorder="0" applyAlignment="0" applyProtection="0"/>
    <xf numFmtId="0" fontId="63" fillId="6" borderId="0" applyNumberFormat="0" applyBorder="0" applyAlignment="0" applyProtection="0"/>
    <xf numFmtId="0" fontId="62" fillId="6" borderId="0" applyNumberFormat="0" applyBorder="0" applyAlignment="0" applyProtection="0"/>
    <xf numFmtId="0" fontId="62" fillId="6" borderId="0" applyNumberFormat="0" applyBorder="0" applyAlignment="0" applyProtection="0"/>
    <xf numFmtId="0" fontId="62" fillId="6" borderId="0" applyNumberFormat="0" applyBorder="0" applyAlignment="0" applyProtection="0"/>
    <xf numFmtId="0" fontId="62" fillId="6" borderId="0" applyNumberFormat="0" applyBorder="0" applyAlignment="0" applyProtection="0"/>
    <xf numFmtId="0" fontId="62" fillId="6" borderId="0" applyNumberFormat="0" applyBorder="0" applyAlignment="0" applyProtection="0"/>
    <xf numFmtId="0" fontId="62" fillId="6" borderId="0" applyNumberFormat="0" applyBorder="0" applyAlignment="0" applyProtection="0"/>
    <xf numFmtId="0" fontId="62" fillId="6" borderId="0" applyNumberFormat="0" applyBorder="0" applyAlignment="0" applyProtection="0"/>
    <xf numFmtId="0" fontId="62" fillId="6" borderId="0" applyNumberFormat="0" applyBorder="0" applyAlignment="0" applyProtection="0"/>
    <xf numFmtId="0" fontId="64" fillId="0" borderId="0"/>
    <xf numFmtId="0" fontId="65" fillId="0" borderId="0" applyNumberFormat="0" applyFill="0" applyBorder="0" applyAlignment="0" applyProtection="0"/>
    <xf numFmtId="0" fontId="56" fillId="0" borderId="0"/>
    <xf numFmtId="0" fontId="11" fillId="0" borderId="0"/>
    <xf numFmtId="0" fontId="9" fillId="0" borderId="0"/>
    <xf numFmtId="0" fontId="56" fillId="0" borderId="0"/>
    <xf numFmtId="0" fontId="66" fillId="0" borderId="0"/>
    <xf numFmtId="0" fontId="67" fillId="0" borderId="0"/>
    <xf numFmtId="0" fontId="68" fillId="0" borderId="0"/>
    <xf numFmtId="202" fontId="13" fillId="0" borderId="0" applyFill="0" applyBorder="0" applyAlignment="0"/>
    <xf numFmtId="203" fontId="20" fillId="0" borderId="0" applyFill="0" applyBorder="0" applyAlignment="0"/>
    <xf numFmtId="204" fontId="20" fillId="0" borderId="0" applyFill="0" applyBorder="0" applyAlignment="0"/>
    <xf numFmtId="205" fontId="20" fillId="0" borderId="0" applyFill="0" applyBorder="0" applyAlignment="0"/>
    <xf numFmtId="206" fontId="20" fillId="0" borderId="0" applyFill="0" applyBorder="0" applyAlignment="0"/>
    <xf numFmtId="207" fontId="20" fillId="0" borderId="0" applyFill="0" applyBorder="0" applyAlignment="0"/>
    <xf numFmtId="208" fontId="20" fillId="0" borderId="0" applyFill="0" applyBorder="0" applyAlignment="0"/>
    <xf numFmtId="203" fontId="20" fillId="0" borderId="0" applyFill="0" applyBorder="0" applyAlignment="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70" fillId="23" borderId="6" applyNumberFormat="0" applyAlignment="0" applyProtection="0"/>
    <xf numFmtId="0" fontId="70" fillId="23" borderId="6" applyNumberFormat="0" applyAlignment="0" applyProtection="0"/>
    <xf numFmtId="0" fontId="70"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69" fillId="23" borderId="6" applyNumberFormat="0" applyAlignment="0" applyProtection="0"/>
    <xf numFmtId="0" fontId="71" fillId="0" borderId="0"/>
    <xf numFmtId="209" fontId="28" fillId="0" borderId="0" applyFont="0" applyFill="0" applyBorder="0" applyAlignment="0" applyProtection="0"/>
    <xf numFmtId="0" fontId="72" fillId="0" borderId="7" applyNumberFormat="0" applyFill="0" applyProtection="0">
      <alignment horizontal="center"/>
    </xf>
    <xf numFmtId="169" fontId="6" fillId="0" borderId="0" applyFont="0" applyFill="0" applyBorder="0" applyAlignment="0" applyProtection="0"/>
    <xf numFmtId="210" fontId="20" fillId="0" borderId="0"/>
    <xf numFmtId="210" fontId="20" fillId="0" borderId="0"/>
    <xf numFmtId="210" fontId="20" fillId="0" borderId="0"/>
    <xf numFmtId="210" fontId="20" fillId="0" borderId="0"/>
    <xf numFmtId="210" fontId="20" fillId="0" borderId="0"/>
    <xf numFmtId="210" fontId="20" fillId="0" borderId="0"/>
    <xf numFmtId="210" fontId="20" fillId="0" borderId="0"/>
    <xf numFmtId="210" fontId="20" fillId="0" borderId="0"/>
    <xf numFmtId="167" fontId="6" fillId="0" borderId="0" applyFont="0" applyFill="0" applyBorder="0" applyAlignment="0" applyProtection="0"/>
    <xf numFmtId="211" fontId="7" fillId="0" borderId="0" applyFont="0" applyFill="0" applyBorder="0" applyAlignment="0" applyProtection="0"/>
    <xf numFmtId="41" fontId="20" fillId="0" borderId="0" applyFont="0" applyFill="0" applyBorder="0" applyAlignment="0" applyProtection="0"/>
    <xf numFmtId="211" fontId="7" fillId="0" borderId="0" applyFont="0" applyFill="0" applyBorder="0" applyAlignment="0" applyProtection="0"/>
    <xf numFmtId="41" fontId="53" fillId="0" borderId="0" applyFont="0" applyFill="0" applyBorder="0" applyAlignment="0" applyProtection="0"/>
    <xf numFmtId="167" fontId="6" fillId="0" borderId="0" applyFont="0" applyFill="0" applyBorder="0" applyAlignment="0" applyProtection="0"/>
    <xf numFmtId="170" fontId="73" fillId="0" borderId="0" applyFont="0" applyFill="0" applyBorder="0" applyAlignment="0" applyProtection="0"/>
    <xf numFmtId="170" fontId="20" fillId="0" borderId="0" applyFill="0" applyBorder="0" applyAlignment="0" applyProtection="0"/>
    <xf numFmtId="207" fontId="20" fillId="0" borderId="0" applyFont="0" applyFill="0" applyBorder="0" applyAlignment="0" applyProtection="0"/>
    <xf numFmtId="172"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21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43" fontId="7" fillId="0" borderId="0" applyFont="0" applyFill="0" applyBorder="0" applyAlignment="0" applyProtection="0"/>
    <xf numFmtId="171" fontId="20" fillId="0" borderId="0" applyFont="0" applyFill="0" applyBorder="0" applyAlignment="0" applyProtection="0"/>
    <xf numFmtId="171" fontId="7" fillId="0" borderId="0" applyFont="0" applyFill="0" applyBorder="0" applyAlignment="0" applyProtection="0"/>
    <xf numFmtId="171" fontId="2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3" fontId="20" fillId="0" borderId="0" applyFont="0" applyFill="0" applyBorder="0" applyAlignment="0" applyProtection="0"/>
    <xf numFmtId="0" fontId="7" fillId="0" borderId="0" applyFont="0" applyFill="0" applyBorder="0" applyAlignment="0" applyProtection="0"/>
    <xf numFmtId="43" fontId="5" fillId="0" borderId="0" applyFont="0" applyFill="0" applyBorder="0" applyAlignment="0" applyProtection="0"/>
    <xf numFmtId="172" fontId="7"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212" fontId="7" fillId="0" borderId="0" applyFont="0" applyFill="0" applyBorder="0" applyAlignment="0" applyProtection="0"/>
    <xf numFmtId="173"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43" fontId="74" fillId="0" borderId="0" applyFont="0" applyFill="0" applyBorder="0" applyAlignment="0" applyProtection="0"/>
    <xf numFmtId="212" fontId="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171" fontId="20" fillId="0" borderId="0" applyFont="0" applyFill="0" applyBorder="0" applyAlignment="0" applyProtection="0"/>
    <xf numFmtId="171" fontId="7" fillId="0" borderId="0" applyFont="0" applyFill="0" applyBorder="0" applyAlignment="0" applyProtection="0"/>
    <xf numFmtId="171" fontId="20" fillId="0" borderId="0" applyFont="0" applyFill="0" applyBorder="0" applyAlignment="0" applyProtection="0"/>
    <xf numFmtId="43" fontId="7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 fillId="0" borderId="0" applyFont="0" applyFill="0" applyBorder="0" applyAlignment="0" applyProtection="0"/>
    <xf numFmtId="171" fontId="5" fillId="0" borderId="0" applyFont="0" applyFill="0" applyBorder="0" applyAlignment="0" applyProtection="0"/>
    <xf numFmtId="171" fontId="5" fillId="0" borderId="0" applyFont="0" applyFill="0" applyBorder="0" applyAlignment="0" applyProtection="0"/>
    <xf numFmtId="43" fontId="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7" fillId="0" borderId="0" applyFont="0" applyFill="0" applyBorder="0" applyAlignment="0" applyProtection="0"/>
    <xf numFmtId="43" fontId="7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7" fillId="0" borderId="0" applyFont="0" applyFill="0" applyBorder="0" applyAlignment="0" applyProtection="0"/>
    <xf numFmtId="43" fontId="1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43" fontId="7" fillId="0" borderId="0" applyFont="0" applyFill="0" applyBorder="0" applyAlignment="0" applyProtection="0"/>
    <xf numFmtId="43" fontId="19"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7" fillId="0" borderId="0" applyFont="0" applyFill="0" applyBorder="0" applyAlignment="0" applyProtection="0"/>
    <xf numFmtId="213" fontId="20" fillId="0" borderId="0" applyFont="0" applyFill="0" applyBorder="0" applyAlignment="0" applyProtection="0"/>
    <xf numFmtId="171"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1" fontId="73" fillId="0" borderId="0" applyFont="0" applyFill="0" applyBorder="0" applyAlignment="0" applyProtection="0"/>
    <xf numFmtId="171" fontId="73" fillId="0" borderId="0" applyFont="0" applyFill="0" applyBorder="0" applyAlignment="0" applyProtection="0"/>
    <xf numFmtId="171" fontId="73" fillId="0" borderId="0" applyFont="0" applyFill="0" applyBorder="0" applyAlignment="0" applyProtection="0"/>
    <xf numFmtId="169" fontId="6" fillId="0" borderId="0" applyFont="0" applyFill="0" applyBorder="0" applyAlignment="0" applyProtection="0"/>
    <xf numFmtId="173" fontId="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7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43" fontId="78" fillId="0" borderId="0" applyFont="0" applyFill="0" applyBorder="0" applyAlignment="0" applyProtection="0"/>
    <xf numFmtId="171" fontId="7"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7"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20" fillId="0" borderId="0" applyFont="0" applyFill="0" applyBorder="0" applyAlignment="0" applyProtection="0"/>
    <xf numFmtId="214" fontId="20" fillId="0" borderId="0" applyFont="0" applyFill="0" applyBorder="0" applyAlignment="0" applyProtection="0"/>
    <xf numFmtId="43" fontId="10" fillId="0" borderId="0" applyFont="0" applyFill="0" applyBorder="0" applyAlignment="0" applyProtection="0"/>
    <xf numFmtId="43" fontId="1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8" fontId="5" fillId="0" borderId="0" applyFont="0" applyFill="0" applyBorder="0" applyAlignment="0" applyProtection="0"/>
    <xf numFmtId="43" fontId="7" fillId="0" borderId="0" applyFont="0" applyFill="0" applyBorder="0" applyAlignment="0" applyProtection="0"/>
    <xf numFmtId="171" fontId="20" fillId="0" borderId="0" applyFont="0" applyFill="0" applyBorder="0" applyAlignment="0" applyProtection="0"/>
    <xf numFmtId="43" fontId="7" fillId="0" borderId="0" applyFont="0" applyFill="0" applyBorder="0" applyAlignment="0" applyProtection="0"/>
    <xf numFmtId="43" fontId="7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3" fontId="7" fillId="0" borderId="0" applyFont="0" applyFill="0" applyBorder="0" applyAlignment="0" applyProtection="0"/>
    <xf numFmtId="41" fontId="20" fillId="0" borderId="0" applyFont="0" applyFill="0" applyBorder="0" applyAlignment="0" applyProtection="0"/>
    <xf numFmtId="171" fontId="7" fillId="0" borderId="0" applyFont="0" applyFill="0" applyBorder="0" applyAlignment="0" applyProtection="0"/>
    <xf numFmtId="43" fontId="20" fillId="0" borderId="0" applyFont="0" applyFill="0" applyBorder="0" applyAlignment="0" applyProtection="0"/>
    <xf numFmtId="43" fontId="53" fillId="0" borderId="0" applyFont="0" applyFill="0" applyBorder="0" applyAlignment="0" applyProtection="0"/>
    <xf numFmtId="173" fontId="7" fillId="0" borderId="0" applyFont="0" applyFill="0" applyBorder="0" applyAlignment="0" applyProtection="0"/>
    <xf numFmtId="215" fontId="7" fillId="0" borderId="0" applyFont="0" applyFill="0" applyBorder="0" applyAlignment="0" applyProtection="0"/>
    <xf numFmtId="215" fontId="7" fillId="0" borderId="0" applyFont="0" applyFill="0" applyBorder="0" applyAlignment="0" applyProtection="0"/>
    <xf numFmtId="0" fontId="5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4"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43" fontId="13" fillId="0" borderId="0" applyFont="0" applyFill="0" applyBorder="0" applyAlignment="0" applyProtection="0"/>
    <xf numFmtId="216" fontId="53" fillId="0" borderId="0" applyFont="0" applyFill="0" applyBorder="0" applyAlignment="0" applyProtection="0"/>
    <xf numFmtId="43" fontId="7" fillId="0" borderId="0" applyFont="0" applyFill="0" applyBorder="0" applyAlignment="0" applyProtection="0"/>
    <xf numFmtId="179" fontId="77" fillId="0" borderId="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3" fontId="7" fillId="0" borderId="0" applyFont="0" applyFill="0" applyBorder="0" applyAlignment="0" applyProtection="0"/>
    <xf numFmtId="43" fontId="75" fillId="0" borderId="0" applyFont="0" applyFill="0" applyBorder="0" applyAlignment="0" applyProtection="0"/>
    <xf numFmtId="43" fontId="20"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3"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167" fontId="8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3" fontId="7" fillId="0" borderId="0" applyFont="0" applyFill="0" applyBorder="0" applyAlignment="0" applyProtection="0"/>
    <xf numFmtId="0" fontId="81" fillId="0" borderId="0" applyFont="0" applyFill="0" applyBorder="0" applyAlignment="0" applyProtection="0"/>
    <xf numFmtId="0" fontId="81"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212" fontId="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9" fontId="5" fillId="0" borderId="0" applyFont="0" applyFill="0" applyBorder="0" applyAlignment="0" applyProtection="0"/>
    <xf numFmtId="43" fontId="7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0" fillId="0" borderId="0" applyFont="0" applyFill="0" applyBorder="0" applyAlignment="0" applyProtection="0"/>
    <xf numFmtId="171" fontId="8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217" fontId="9" fillId="0" borderId="0"/>
    <xf numFmtId="37" fontId="41" fillId="0" borderId="0" applyFont="0" applyFill="0" applyBorder="0" applyAlignment="0" applyProtection="0"/>
    <xf numFmtId="210" fontId="41" fillId="0" borderId="0" applyFont="0" applyFill="0" applyBorder="0" applyAlignment="0" applyProtection="0"/>
    <xf numFmtId="39" fontId="41" fillId="0" borderId="0" applyFont="0" applyFill="0" applyBorder="0" applyAlignment="0" applyProtection="0"/>
    <xf numFmtId="3" fontId="20" fillId="0" borderId="0" applyFont="0" applyFill="0" applyBorder="0" applyAlignment="0" applyProtection="0"/>
    <xf numFmtId="0" fontId="83" fillId="0" borderId="0">
      <alignment horizontal="center"/>
    </xf>
    <xf numFmtId="0" fontId="84" fillId="0" borderId="0" applyNumberFormat="0" applyAlignment="0">
      <alignment horizontal="left"/>
    </xf>
    <xf numFmtId="0" fontId="85" fillId="0" borderId="0" applyNumberFormat="0" applyAlignment="0"/>
    <xf numFmtId="218" fontId="11" fillId="0" borderId="0" applyFont="0" applyFill="0" applyBorder="0" applyAlignment="0" applyProtection="0"/>
    <xf numFmtId="203" fontId="20" fillId="0" borderId="0" applyFont="0" applyFill="0" applyBorder="0" applyAlignment="0" applyProtection="0"/>
    <xf numFmtId="168" fontId="81" fillId="0" borderId="0" applyFont="0" applyFill="0" applyBorder="0" applyAlignment="0" applyProtection="0"/>
    <xf numFmtId="0" fontId="81" fillId="0" borderId="0" applyFont="0" applyFill="0" applyBorder="0" applyAlignment="0" applyProtection="0"/>
    <xf numFmtId="44" fontId="20" fillId="0" borderId="0" applyFont="0" applyFill="0" applyBorder="0" applyAlignment="0" applyProtection="0"/>
    <xf numFmtId="164" fontId="41" fillId="0" borderId="0" applyFont="0" applyFill="0" applyBorder="0" applyAlignment="0" applyProtection="0"/>
    <xf numFmtId="165" fontId="41" fillId="0" borderId="0" applyFont="0" applyFill="0" applyBorder="0" applyAlignment="0" applyProtection="0"/>
    <xf numFmtId="219" fontId="20" fillId="0" borderId="0" applyFont="0" applyFill="0" applyBorder="0" applyAlignment="0" applyProtection="0"/>
    <xf numFmtId="220" fontId="20" fillId="0" borderId="0"/>
    <xf numFmtId="0" fontId="86" fillId="24" borderId="8" applyNumberFormat="0" applyAlignment="0" applyProtection="0"/>
    <xf numFmtId="0" fontId="86" fillId="24" borderId="8" applyNumberFormat="0" applyAlignment="0" applyProtection="0"/>
    <xf numFmtId="0" fontId="86" fillId="24" borderId="8" applyNumberFormat="0" applyAlignment="0" applyProtection="0"/>
    <xf numFmtId="0" fontId="86" fillId="24" borderId="8" applyNumberFormat="0" applyAlignment="0" applyProtection="0"/>
    <xf numFmtId="0" fontId="86" fillId="24" borderId="8" applyNumberFormat="0" applyAlignment="0" applyProtection="0"/>
    <xf numFmtId="0" fontId="87" fillId="24" borderId="8" applyNumberFormat="0" applyAlignment="0" applyProtection="0"/>
    <xf numFmtId="0" fontId="86" fillId="24" borderId="8" applyNumberFormat="0" applyAlignment="0" applyProtection="0"/>
    <xf numFmtId="0" fontId="86" fillId="24" borderId="8" applyNumberFormat="0" applyAlignment="0" applyProtection="0"/>
    <xf numFmtId="0" fontId="86" fillId="24" borderId="8" applyNumberFormat="0" applyAlignment="0" applyProtection="0"/>
    <xf numFmtId="0" fontId="86" fillId="24" borderId="8" applyNumberFormat="0" applyAlignment="0" applyProtection="0"/>
    <xf numFmtId="0" fontId="86" fillId="24" borderId="8" applyNumberFormat="0" applyAlignment="0" applyProtection="0"/>
    <xf numFmtId="0" fontId="86" fillId="24" borderId="8" applyNumberFormat="0" applyAlignment="0" applyProtection="0"/>
    <xf numFmtId="0" fontId="86" fillId="24" borderId="8" applyNumberFormat="0" applyAlignment="0" applyProtection="0"/>
    <xf numFmtId="0" fontId="86" fillId="24" borderId="8" applyNumberFormat="0" applyAlignment="0" applyProtection="0"/>
    <xf numFmtId="173" fontId="88" fillId="0" borderId="0" applyFont="0" applyFill="0" applyBorder="0" applyAlignment="0" applyProtection="0"/>
    <xf numFmtId="0" fontId="7" fillId="0" borderId="0"/>
    <xf numFmtId="0" fontId="20" fillId="0" borderId="0"/>
    <xf numFmtId="1" fontId="89" fillId="0" borderId="9" applyBorder="0"/>
    <xf numFmtId="221" fontId="13" fillId="0" borderId="10"/>
    <xf numFmtId="0" fontId="90" fillId="2" borderId="0" applyNumberFormat="0" applyFont="0" applyFill="0" applyBorder="0" applyProtection="0">
      <alignment horizontal="left"/>
    </xf>
    <xf numFmtId="0" fontId="20" fillId="0" borderId="0" applyFont="0" applyFill="0" applyBorder="0" applyAlignment="0" applyProtection="0"/>
    <xf numFmtId="14" fontId="34" fillId="0" borderId="0" applyFill="0" applyBorder="0" applyAlignment="0"/>
    <xf numFmtId="0" fontId="75" fillId="0" borderId="0" applyProtection="0"/>
    <xf numFmtId="0" fontId="91" fillId="0" borderId="0"/>
    <xf numFmtId="0" fontId="20" fillId="0" borderId="0" applyFont="0" applyFill="0" applyBorder="0" applyAlignment="0" applyProtection="0"/>
    <xf numFmtId="0" fontId="20" fillId="0" borderId="0" applyFont="0" applyFill="0" applyBorder="0" applyAlignment="0" applyProtection="0"/>
    <xf numFmtId="222" fontId="13" fillId="0" borderId="0"/>
    <xf numFmtId="223" fontId="19" fillId="0" borderId="1"/>
    <xf numFmtId="224" fontId="20" fillId="0" borderId="0"/>
    <xf numFmtId="225" fontId="19" fillId="0" borderId="0"/>
    <xf numFmtId="3" fontId="10" fillId="0" borderId="0">
      <alignment horizontal="right"/>
    </xf>
    <xf numFmtId="167" fontId="92" fillId="0" borderId="0" applyFont="0" applyFill="0" applyBorder="0" applyAlignment="0" applyProtection="0"/>
    <xf numFmtId="169" fontId="92" fillId="0" borderId="0" applyFont="0" applyFill="0" applyBorder="0" applyAlignment="0" applyProtection="0"/>
    <xf numFmtId="41" fontId="92" fillId="0" borderId="0" applyFont="0" applyFill="0" applyBorder="0" applyAlignment="0" applyProtection="0"/>
    <xf numFmtId="41" fontId="92" fillId="0" borderId="0" applyFont="0" applyFill="0" applyBorder="0" applyAlignment="0" applyProtection="0"/>
    <xf numFmtId="226" fontId="20" fillId="0" borderId="0" applyFont="0" applyFill="0" applyBorder="0" applyAlignment="0" applyProtection="0"/>
    <xf numFmtId="226" fontId="20" fillId="0" borderId="0" applyFont="0" applyFill="0" applyBorder="0" applyAlignment="0" applyProtection="0"/>
    <xf numFmtId="226" fontId="20" fillId="0" borderId="0" applyFont="0" applyFill="0" applyBorder="0" applyAlignment="0" applyProtection="0"/>
    <xf numFmtId="226" fontId="20" fillId="0" borderId="0" applyFont="0" applyFill="0" applyBorder="0" applyAlignment="0" applyProtection="0"/>
    <xf numFmtId="41" fontId="92" fillId="0" borderId="0" applyFont="0" applyFill="0" applyBorder="0" applyAlignment="0" applyProtection="0"/>
    <xf numFmtId="167" fontId="92" fillId="0" borderId="0" applyFont="0" applyFill="0" applyBorder="0" applyAlignment="0" applyProtection="0"/>
    <xf numFmtId="226" fontId="20" fillId="0" borderId="0" applyFont="0" applyFill="0" applyBorder="0" applyAlignment="0" applyProtection="0"/>
    <xf numFmtId="226" fontId="20" fillId="0" borderId="0" applyFont="0" applyFill="0" applyBorder="0" applyAlignment="0" applyProtection="0"/>
    <xf numFmtId="227" fontId="13" fillId="0" borderId="0" applyFont="0" applyFill="0" applyBorder="0" applyAlignment="0" applyProtection="0"/>
    <xf numFmtId="227"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41" fontId="92" fillId="0" borderId="0" applyFont="0" applyFill="0" applyBorder="0" applyAlignment="0" applyProtection="0"/>
    <xf numFmtId="41" fontId="92" fillId="0" borderId="0" applyFont="0" applyFill="0" applyBorder="0" applyAlignment="0" applyProtection="0"/>
    <xf numFmtId="41" fontId="92" fillId="0" borderId="0" applyFont="0" applyFill="0" applyBorder="0" applyAlignment="0" applyProtection="0"/>
    <xf numFmtId="41" fontId="92" fillId="0" borderId="0" applyFont="0" applyFill="0" applyBorder="0" applyAlignment="0" applyProtection="0"/>
    <xf numFmtId="41" fontId="92" fillId="0" borderId="0" applyFont="0" applyFill="0" applyBorder="0" applyAlignment="0" applyProtection="0"/>
    <xf numFmtId="41"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41" fontId="92" fillId="0" borderId="0" applyFont="0" applyFill="0" applyBorder="0" applyAlignment="0" applyProtection="0"/>
    <xf numFmtId="167" fontId="92" fillId="0" borderId="0" applyFont="0" applyFill="0" applyBorder="0" applyAlignment="0" applyProtection="0"/>
    <xf numFmtId="41" fontId="92" fillId="0" borderId="0" applyFont="0" applyFill="0" applyBorder="0" applyAlignment="0" applyProtection="0"/>
    <xf numFmtId="41" fontId="92" fillId="0" borderId="0" applyFont="0" applyFill="0" applyBorder="0" applyAlignment="0" applyProtection="0"/>
    <xf numFmtId="170" fontId="92" fillId="0" borderId="0" applyFont="0" applyFill="0" applyBorder="0" applyAlignment="0" applyProtection="0"/>
    <xf numFmtId="170" fontId="92" fillId="0" borderId="0" applyFont="0" applyFill="0" applyBorder="0" applyAlignment="0" applyProtection="0"/>
    <xf numFmtId="41"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229" fontId="20" fillId="0" borderId="0" applyFont="0" applyFill="0" applyBorder="0" applyAlignment="0" applyProtection="0"/>
    <xf numFmtId="229" fontId="20" fillId="0" borderId="0" applyFont="0" applyFill="0" applyBorder="0" applyAlignment="0" applyProtection="0"/>
    <xf numFmtId="229" fontId="20" fillId="0" borderId="0" applyFont="0" applyFill="0" applyBorder="0" applyAlignment="0" applyProtection="0"/>
    <xf numFmtId="229" fontId="20" fillId="0" borderId="0" applyFont="0" applyFill="0" applyBorder="0" applyAlignment="0" applyProtection="0"/>
    <xf numFmtId="43" fontId="92" fillId="0" borderId="0" applyFont="0" applyFill="0" applyBorder="0" applyAlignment="0" applyProtection="0"/>
    <xf numFmtId="169" fontId="92" fillId="0" borderId="0" applyFont="0" applyFill="0" applyBorder="0" applyAlignment="0" applyProtection="0"/>
    <xf numFmtId="229" fontId="20" fillId="0" borderId="0" applyFont="0" applyFill="0" applyBorder="0" applyAlignment="0" applyProtection="0"/>
    <xf numFmtId="229" fontId="20" fillId="0" borderId="0" applyFont="0" applyFill="0" applyBorder="0" applyAlignment="0" applyProtection="0"/>
    <xf numFmtId="230" fontId="13" fillId="0" borderId="0" applyFont="0" applyFill="0" applyBorder="0" applyAlignment="0" applyProtection="0"/>
    <xf numFmtId="230" fontId="13" fillId="0" borderId="0" applyFont="0" applyFill="0" applyBorder="0" applyAlignment="0" applyProtection="0"/>
    <xf numFmtId="231" fontId="13" fillId="0" borderId="0" applyFont="0" applyFill="0" applyBorder="0" applyAlignment="0" applyProtection="0"/>
    <xf numFmtId="231" fontId="13"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171" fontId="92" fillId="0" borderId="0" applyFont="0" applyFill="0" applyBorder="0" applyAlignment="0" applyProtection="0"/>
    <xf numFmtId="171" fontId="92" fillId="0" borderId="0" applyFont="0" applyFill="0" applyBorder="0" applyAlignment="0" applyProtection="0"/>
    <xf numFmtId="171" fontId="92" fillId="0" borderId="0" applyFont="0" applyFill="0" applyBorder="0" applyAlignment="0" applyProtection="0"/>
    <xf numFmtId="171" fontId="92" fillId="0" borderId="0" applyFont="0" applyFill="0" applyBorder="0" applyAlignment="0" applyProtection="0"/>
    <xf numFmtId="43" fontId="92" fillId="0" borderId="0" applyFont="0" applyFill="0" applyBorder="0" applyAlignment="0" applyProtection="0"/>
    <xf numFmtId="169"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171" fontId="92" fillId="0" borderId="0" applyFont="0" applyFill="0" applyBorder="0" applyAlignment="0" applyProtection="0"/>
    <xf numFmtId="171" fontId="92" fillId="0" borderId="0" applyFont="0" applyFill="0" applyBorder="0" applyAlignment="0" applyProtection="0"/>
    <xf numFmtId="43" fontId="92" fillId="0" borderId="0" applyFont="0" applyFill="0" applyBorder="0" applyAlignment="0" applyProtection="0"/>
    <xf numFmtId="3" fontId="13" fillId="0" borderId="0" applyFont="0" applyBorder="0" applyAlignment="0"/>
    <xf numFmtId="0" fontId="93" fillId="0" borderId="0" applyNumberFormat="0" applyFill="0" applyBorder="0" applyAlignment="0" applyProtection="0"/>
    <xf numFmtId="207" fontId="20" fillId="0" borderId="0" applyFill="0" applyBorder="0" applyAlignment="0"/>
    <xf numFmtId="203" fontId="20" fillId="0" borderId="0" applyFill="0" applyBorder="0" applyAlignment="0"/>
    <xf numFmtId="207" fontId="20" fillId="0" borderId="0" applyFill="0" applyBorder="0" applyAlignment="0"/>
    <xf numFmtId="208" fontId="20" fillId="0" borderId="0" applyFill="0" applyBorder="0" applyAlignment="0"/>
    <xf numFmtId="203" fontId="20" fillId="0" borderId="0" applyFill="0" applyBorder="0" applyAlignment="0"/>
    <xf numFmtId="0" fontId="94" fillId="0" borderId="0" applyNumberFormat="0" applyAlignment="0">
      <alignment horizontal="left"/>
    </xf>
    <xf numFmtId="232" fontId="95" fillId="0" borderId="0" applyFon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3" fontId="13" fillId="0" borderId="0" applyFont="0" applyBorder="0" applyAlignment="0"/>
    <xf numFmtId="0" fontId="20" fillId="0" borderId="0"/>
    <xf numFmtId="0" fontId="20" fillId="0" borderId="0"/>
    <xf numFmtId="2" fontId="20" fillId="0" borderId="0" applyFont="0" applyFill="0" applyBorder="0" applyAlignment="0" applyProtection="0"/>
    <xf numFmtId="0" fontId="98" fillId="0" borderId="0" applyNumberFormat="0" applyFill="0" applyBorder="0" applyAlignment="0" applyProtection="0"/>
    <xf numFmtId="0" fontId="99" fillId="0" borderId="0" applyNumberFormat="0" applyFill="0" applyBorder="0" applyProtection="0">
      <alignment vertical="center"/>
    </xf>
    <xf numFmtId="0" fontId="100" fillId="0" borderId="0" applyNumberFormat="0" applyFill="0" applyBorder="0" applyAlignment="0" applyProtection="0"/>
    <xf numFmtId="0" fontId="101" fillId="0" borderId="0" applyNumberFormat="0" applyFill="0" applyBorder="0" applyProtection="0">
      <alignment vertical="center"/>
    </xf>
    <xf numFmtId="0" fontId="102" fillId="0" borderId="0" applyNumberFormat="0" applyFill="0" applyBorder="0" applyAlignment="0" applyProtection="0"/>
    <xf numFmtId="0" fontId="103" fillId="0" borderId="0" applyNumberFormat="0" applyFill="0" applyBorder="0" applyAlignment="0" applyProtection="0"/>
    <xf numFmtId="233" fontId="104" fillId="0" borderId="11" applyNumberFormat="0" applyFill="0" applyBorder="0" applyAlignment="0" applyProtection="0"/>
    <xf numFmtId="0" fontId="105" fillId="0" borderId="0" applyNumberFormat="0" applyFill="0" applyBorder="0" applyAlignment="0" applyProtection="0"/>
    <xf numFmtId="0" fontId="106" fillId="7" borderId="0" applyNumberFormat="0" applyBorder="0" applyAlignment="0" applyProtection="0"/>
    <xf numFmtId="0" fontId="106" fillId="7" borderId="0" applyNumberFormat="0" applyBorder="0" applyAlignment="0" applyProtection="0"/>
    <xf numFmtId="0" fontId="106" fillId="7" borderId="0" applyNumberFormat="0" applyBorder="0" applyAlignment="0" applyProtection="0"/>
    <xf numFmtId="0" fontId="106" fillId="7" borderId="0" applyNumberFormat="0" applyBorder="0" applyAlignment="0" applyProtection="0"/>
    <xf numFmtId="0" fontId="106" fillId="7" borderId="0" applyNumberFormat="0" applyBorder="0" applyAlignment="0" applyProtection="0"/>
    <xf numFmtId="0" fontId="107" fillId="7" borderId="0" applyNumberFormat="0" applyBorder="0" applyAlignment="0" applyProtection="0"/>
    <xf numFmtId="0" fontId="106" fillId="7" borderId="0" applyNumberFormat="0" applyBorder="0" applyAlignment="0" applyProtection="0"/>
    <xf numFmtId="0" fontId="106" fillId="7" borderId="0" applyNumberFormat="0" applyBorder="0" applyAlignment="0" applyProtection="0"/>
    <xf numFmtId="0" fontId="106" fillId="7" borderId="0" applyNumberFormat="0" applyBorder="0" applyAlignment="0" applyProtection="0"/>
    <xf numFmtId="0" fontId="106" fillId="7" borderId="0" applyNumberFormat="0" applyBorder="0" applyAlignment="0" applyProtection="0"/>
    <xf numFmtId="0" fontId="106" fillId="7" borderId="0" applyNumberFormat="0" applyBorder="0" applyAlignment="0" applyProtection="0"/>
    <xf numFmtId="0" fontId="106" fillId="7" borderId="0" applyNumberFormat="0" applyBorder="0" applyAlignment="0" applyProtection="0"/>
    <xf numFmtId="0" fontId="106" fillId="7" borderId="0" applyNumberFormat="0" applyBorder="0" applyAlignment="0" applyProtection="0"/>
    <xf numFmtId="0" fontId="106" fillId="7" borderId="0" applyNumberFormat="0" applyBorder="0" applyAlignment="0" applyProtection="0"/>
    <xf numFmtId="38" fontId="108" fillId="25" borderId="0" applyNumberFormat="0" applyBorder="0" applyAlignment="0" applyProtection="0"/>
    <xf numFmtId="234" fontId="2" fillId="2" borderId="0" applyBorder="0" applyProtection="0"/>
    <xf numFmtId="0" fontId="109" fillId="0" borderId="0">
      <alignment vertical="top" wrapText="1"/>
    </xf>
    <xf numFmtId="3" fontId="13" fillId="26" borderId="12">
      <alignment horizontal="right" vertical="top" wrapText="1"/>
    </xf>
    <xf numFmtId="0" fontId="110" fillId="0" borderId="13" applyNumberFormat="0" applyFill="0" applyBorder="0" applyAlignment="0" applyProtection="0">
      <alignment horizontal="center" vertical="center"/>
    </xf>
    <xf numFmtId="0" fontId="111" fillId="0" borderId="0" applyNumberFormat="0" applyFont="0" applyBorder="0" applyAlignment="0">
      <alignment horizontal="left" vertical="center"/>
    </xf>
    <xf numFmtId="0" fontId="112" fillId="27" borderId="0"/>
    <xf numFmtId="0" fontId="113" fillId="0" borderId="0">
      <alignment horizontal="left"/>
    </xf>
    <xf numFmtId="0" fontId="114" fillId="0" borderId="14" applyNumberFormat="0" applyAlignment="0" applyProtection="0">
      <alignment horizontal="left" vertical="center"/>
    </xf>
    <xf numFmtId="0" fontId="114" fillId="0" borderId="15">
      <alignment horizontal="left" vertical="center"/>
    </xf>
    <xf numFmtId="0" fontId="114" fillId="0" borderId="15">
      <alignment horizontal="left" vertical="center"/>
    </xf>
    <xf numFmtId="0" fontId="114" fillId="0" borderId="15">
      <alignment horizontal="left" vertical="center"/>
    </xf>
    <xf numFmtId="235" fontId="115" fillId="28" borderId="0">
      <alignment horizontal="left" vertical="top"/>
    </xf>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7" fillId="0" borderId="16" applyNumberFormat="0" applyFill="0" applyAlignment="0" applyProtection="0"/>
    <xf numFmtId="0" fontId="118" fillId="0" borderId="16" applyNumberFormat="0" applyFill="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9" fillId="0" borderId="17" applyNumberFormat="0" applyFill="0" applyAlignment="0" applyProtection="0"/>
    <xf numFmtId="0" fontId="120" fillId="0" borderId="17" applyNumberFormat="0" applyFill="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21" fillId="0" borderId="18" applyNumberFormat="0" applyFill="0" applyAlignment="0" applyProtection="0"/>
    <xf numFmtId="0" fontId="121" fillId="0" borderId="18" applyNumberFormat="0" applyFill="0" applyAlignment="0" applyProtection="0"/>
    <xf numFmtId="0" fontId="121" fillId="0" borderId="18" applyNumberFormat="0" applyFill="0" applyAlignment="0" applyProtection="0"/>
    <xf numFmtId="0" fontId="121" fillId="0" borderId="18" applyNumberFormat="0" applyFill="0" applyAlignment="0" applyProtection="0"/>
    <xf numFmtId="0" fontId="121" fillId="0" borderId="18" applyNumberFormat="0" applyFill="0" applyAlignment="0" applyProtection="0"/>
    <xf numFmtId="0" fontId="122" fillId="0" borderId="18" applyNumberFormat="0" applyFill="0" applyAlignment="0" applyProtection="0"/>
    <xf numFmtId="0" fontId="121" fillId="0" borderId="18" applyNumberFormat="0" applyFill="0" applyAlignment="0" applyProtection="0"/>
    <xf numFmtId="0" fontId="121" fillId="0" borderId="18" applyNumberFormat="0" applyFill="0" applyAlignment="0" applyProtection="0"/>
    <xf numFmtId="0" fontId="121" fillId="0" borderId="18" applyNumberFormat="0" applyFill="0" applyAlignment="0" applyProtection="0"/>
    <xf numFmtId="0" fontId="121" fillId="0" borderId="18" applyNumberFormat="0" applyFill="0" applyAlignment="0" applyProtection="0"/>
    <xf numFmtId="0" fontId="121" fillId="0" borderId="18" applyNumberFormat="0" applyFill="0" applyAlignment="0" applyProtection="0"/>
    <xf numFmtId="0" fontId="121" fillId="0" borderId="18" applyNumberFormat="0" applyFill="0" applyAlignment="0" applyProtection="0"/>
    <xf numFmtId="0" fontId="121" fillId="0" borderId="18" applyNumberFormat="0" applyFill="0" applyAlignment="0" applyProtection="0"/>
    <xf numFmtId="0" fontId="121" fillId="0" borderId="18" applyNumberFormat="0" applyFill="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2"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236" fontId="123" fillId="0" borderId="0">
      <protection locked="0"/>
    </xf>
    <xf numFmtId="236" fontId="123" fillId="0" borderId="0">
      <protection locked="0"/>
    </xf>
    <xf numFmtId="0" fontId="124" fillId="0" borderId="19">
      <alignment horizontal="center"/>
    </xf>
    <xf numFmtId="0" fontId="124" fillId="0" borderId="0">
      <alignment horizontal="center"/>
    </xf>
    <xf numFmtId="5" fontId="125" fillId="29" borderId="1" applyNumberFormat="0" applyAlignment="0">
      <alignment horizontal="left" vertical="top"/>
    </xf>
    <xf numFmtId="49" fontId="126" fillId="0" borderId="1">
      <alignment vertical="center"/>
    </xf>
    <xf numFmtId="0" fontId="9" fillId="0" borderId="0"/>
    <xf numFmtId="167" fontId="13" fillId="0" borderId="0" applyFont="0" applyFill="0" applyBorder="0" applyAlignment="0" applyProtection="0"/>
    <xf numFmtId="38" fontId="29" fillId="0" borderId="0" applyFont="0" applyFill="0" applyBorder="0" applyAlignment="0" applyProtection="0"/>
    <xf numFmtId="41" fontId="28" fillId="0" borderId="0" applyFont="0" applyFill="0" applyBorder="0" applyAlignment="0" applyProtection="0"/>
    <xf numFmtId="237" fontId="127" fillId="0" borderId="0" applyFont="0" applyFill="0" applyBorder="0" applyAlignment="0" applyProtection="0"/>
    <xf numFmtId="0" fontId="128" fillId="28" borderId="0">
      <alignment horizontal="left" wrapText="1" indent="2"/>
    </xf>
    <xf numFmtId="10" fontId="108" fillId="25" borderId="1" applyNumberFormat="0" applyBorder="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29"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130" fillId="10" borderId="6" applyNumberFormat="0" applyAlignment="0" applyProtection="0"/>
    <xf numFmtId="0" fontId="20" fillId="30" borderId="0"/>
    <xf numFmtId="0" fontId="131" fillId="0" borderId="0" applyNumberFormat="0" applyFill="0" applyBorder="0" applyAlignment="0" applyProtection="0">
      <alignment vertical="top"/>
      <protection locked="0"/>
    </xf>
    <xf numFmtId="0" fontId="132"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31" fillId="0" borderId="0" applyNumberFormat="0" applyFill="0" applyBorder="0" applyAlignment="0" applyProtection="0">
      <alignment vertical="top"/>
      <protection locked="0"/>
    </xf>
    <xf numFmtId="2" fontId="134" fillId="0" borderId="0" applyNumberFormat="0" applyFill="0">
      <alignment horizontal="center"/>
    </xf>
    <xf numFmtId="0" fontId="29" fillId="0" borderId="0"/>
    <xf numFmtId="238" fontId="13" fillId="31" borderId="12">
      <alignment vertical="top" wrapText="1"/>
    </xf>
    <xf numFmtId="167" fontId="13" fillId="0" borderId="0" applyFont="0" applyFill="0" applyBorder="0" applyAlignment="0" applyProtection="0"/>
    <xf numFmtId="0" fontId="13" fillId="0" borderId="0"/>
    <xf numFmtId="0" fontId="59" fillId="0" borderId="20">
      <alignment horizontal="centerContinuous"/>
    </xf>
    <xf numFmtId="0" fontId="59" fillId="0" borderId="20">
      <alignment horizontal="centerContinuous"/>
    </xf>
    <xf numFmtId="0" fontId="59" fillId="0" borderId="20">
      <alignment horizontal="centerContinuous"/>
    </xf>
    <xf numFmtId="0" fontId="20" fillId="0" borderId="0"/>
    <xf numFmtId="0" fontId="20" fillId="0" borderId="0"/>
    <xf numFmtId="0" fontId="29" fillId="0" borderId="0"/>
    <xf numFmtId="0" fontId="20" fillId="0" borderId="0"/>
    <xf numFmtId="0" fontId="9" fillId="0" borderId="0" applyNumberFormat="0" applyFont="0" applyFill="0" applyBorder="0" applyProtection="0">
      <alignment horizontal="left" vertical="center"/>
    </xf>
    <xf numFmtId="207" fontId="20" fillId="0" borderId="0" applyFill="0" applyBorder="0" applyAlignment="0"/>
    <xf numFmtId="203" fontId="20" fillId="0" borderId="0" applyFill="0" applyBorder="0" applyAlignment="0"/>
    <xf numFmtId="207" fontId="20" fillId="0" borderId="0" applyFill="0" applyBorder="0" applyAlignment="0"/>
    <xf numFmtId="208" fontId="20" fillId="0" borderId="0" applyFill="0" applyBorder="0" applyAlignment="0"/>
    <xf numFmtId="203" fontId="20" fillId="0" borderId="0" applyFill="0" applyBorder="0" applyAlignment="0"/>
    <xf numFmtId="0" fontId="135" fillId="0" borderId="21" applyNumberFormat="0" applyFill="0" applyAlignment="0" applyProtection="0"/>
    <xf numFmtId="0" fontId="135" fillId="0" borderId="21" applyNumberFormat="0" applyFill="0" applyAlignment="0" applyProtection="0"/>
    <xf numFmtId="0" fontId="135" fillId="0" borderId="21" applyNumberFormat="0" applyFill="0" applyAlignment="0" applyProtection="0"/>
    <xf numFmtId="0" fontId="135" fillId="0" borderId="21" applyNumberFormat="0" applyFill="0" applyAlignment="0" applyProtection="0"/>
    <xf numFmtId="0" fontId="135" fillId="0" borderId="21" applyNumberFormat="0" applyFill="0" applyAlignment="0" applyProtection="0"/>
    <xf numFmtId="0" fontId="136" fillId="0" borderId="21" applyNumberFormat="0" applyFill="0" applyAlignment="0" applyProtection="0"/>
    <xf numFmtId="0" fontId="135" fillId="0" borderId="21" applyNumberFormat="0" applyFill="0" applyAlignment="0" applyProtection="0"/>
    <xf numFmtId="0" fontId="135" fillId="0" borderId="21" applyNumberFormat="0" applyFill="0" applyAlignment="0" applyProtection="0"/>
    <xf numFmtId="0" fontId="135" fillId="0" borderId="21" applyNumberFormat="0" applyFill="0" applyAlignment="0" applyProtection="0"/>
    <xf numFmtId="0" fontId="135" fillId="0" borderId="21" applyNumberFormat="0" applyFill="0" applyAlignment="0" applyProtection="0"/>
    <xf numFmtId="0" fontId="135" fillId="0" borderId="21" applyNumberFormat="0" applyFill="0" applyAlignment="0" applyProtection="0"/>
    <xf numFmtId="0" fontId="135" fillId="0" borderId="21" applyNumberFormat="0" applyFill="0" applyAlignment="0" applyProtection="0"/>
    <xf numFmtId="0" fontId="135" fillId="0" borderId="21" applyNumberFormat="0" applyFill="0" applyAlignment="0" applyProtection="0"/>
    <xf numFmtId="0" fontId="135" fillId="0" borderId="21" applyNumberFormat="0" applyFill="0" applyAlignment="0" applyProtection="0"/>
    <xf numFmtId="0" fontId="20" fillId="32" borderId="0"/>
    <xf numFmtId="221" fontId="137" fillId="0" borderId="22" applyNumberFormat="0" applyFont="0" applyFill="0" applyBorder="0">
      <alignment horizontal="center"/>
    </xf>
    <xf numFmtId="239" fontId="20" fillId="0" borderId="0" applyFont="0" applyFill="0" applyBorder="0" applyAlignment="0" applyProtection="0"/>
    <xf numFmtId="240" fontId="20" fillId="0" borderId="0" applyFont="0" applyFill="0" applyBorder="0" applyAlignment="0" applyProtection="0"/>
    <xf numFmtId="167" fontId="20" fillId="0" borderId="0" applyFont="0" applyFill="0" applyBorder="0" applyAlignment="0" applyProtection="0"/>
    <xf numFmtId="169" fontId="20" fillId="0" borderId="0" applyFont="0" applyFill="0" applyBorder="0" applyAlignment="0" applyProtection="0"/>
    <xf numFmtId="0" fontId="138" fillId="0" borderId="19"/>
    <xf numFmtId="241" fontId="139" fillId="0" borderId="22"/>
    <xf numFmtId="242" fontId="20" fillId="0" borderId="0" applyFont="0" applyFill="0" applyBorder="0" applyAlignment="0" applyProtection="0"/>
    <xf numFmtId="243"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244" fontId="20" fillId="0" borderId="0" applyFont="0" applyFill="0" applyBorder="0" applyAlignment="0" applyProtection="0"/>
    <xf numFmtId="245" fontId="20" fillId="0" borderId="0" applyFont="0" applyFill="0" applyBorder="0" applyAlignment="0" applyProtection="0"/>
    <xf numFmtId="0" fontId="140" fillId="0" borderId="23"/>
    <xf numFmtId="0" fontId="75" fillId="0" borderId="0" applyNumberFormat="0" applyFont="0" applyFill="0" applyAlignment="0"/>
    <xf numFmtId="0" fontId="141" fillId="33" borderId="0" applyNumberFormat="0" applyBorder="0" applyAlignment="0" applyProtection="0"/>
    <xf numFmtId="0" fontId="141" fillId="33" borderId="0" applyNumberFormat="0" applyBorder="0" applyAlignment="0" applyProtection="0"/>
    <xf numFmtId="0" fontId="141" fillId="33" borderId="0" applyNumberFormat="0" applyBorder="0" applyAlignment="0" applyProtection="0"/>
    <xf numFmtId="0" fontId="141" fillId="33" borderId="0" applyNumberFormat="0" applyBorder="0" applyAlignment="0" applyProtection="0"/>
    <xf numFmtId="0" fontId="141" fillId="33" borderId="0" applyNumberFormat="0" applyBorder="0" applyAlignment="0" applyProtection="0"/>
    <xf numFmtId="0" fontId="142" fillId="33" borderId="0" applyNumberFormat="0" applyBorder="0" applyAlignment="0" applyProtection="0"/>
    <xf numFmtId="0" fontId="141" fillId="33" borderId="0" applyNumberFormat="0" applyBorder="0" applyAlignment="0" applyProtection="0"/>
    <xf numFmtId="0" fontId="141" fillId="33" borderId="0" applyNumberFormat="0" applyBorder="0" applyAlignment="0" applyProtection="0"/>
    <xf numFmtId="0" fontId="141" fillId="33" borderId="0" applyNumberFormat="0" applyBorder="0" applyAlignment="0" applyProtection="0"/>
    <xf numFmtId="0" fontId="141" fillId="33" borderId="0" applyNumberFormat="0" applyBorder="0" applyAlignment="0" applyProtection="0"/>
    <xf numFmtId="0" fontId="141" fillId="33" borderId="0" applyNumberFormat="0" applyBorder="0" applyAlignment="0" applyProtection="0"/>
    <xf numFmtId="0" fontId="141" fillId="33" borderId="0" applyNumberFormat="0" applyBorder="0" applyAlignment="0" applyProtection="0"/>
    <xf numFmtId="0" fontId="141" fillId="33" borderId="0" applyNumberFormat="0" applyBorder="0" applyAlignment="0" applyProtection="0"/>
    <xf numFmtId="0" fontId="141" fillId="33" borderId="0" applyNumberFormat="0" applyBorder="0" applyAlignment="0" applyProtection="0"/>
    <xf numFmtId="0" fontId="11" fillId="0" borderId="1"/>
    <xf numFmtId="0" fontId="9" fillId="0" borderId="0"/>
    <xf numFmtId="37" fontId="143" fillId="0" borderId="0"/>
    <xf numFmtId="0" fontId="144" fillId="0" borderId="1" applyNumberFormat="0" applyFont="0" applyFill="0" applyBorder="0" applyAlignment="0">
      <alignment horizontal="center"/>
    </xf>
    <xf numFmtId="246" fontId="22" fillId="0" borderId="0"/>
    <xf numFmtId="0" fontId="77" fillId="0" borderId="0"/>
    <xf numFmtId="0" fontId="38" fillId="0" borderId="0"/>
    <xf numFmtId="0" fontId="74" fillId="0" borderId="0"/>
    <xf numFmtId="0" fontId="234" fillId="0" borderId="0"/>
    <xf numFmtId="0" fontId="23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5" fillId="0" borderId="0"/>
    <xf numFmtId="0" fontId="234" fillId="0" borderId="0"/>
    <xf numFmtId="0" fontId="234" fillId="0" borderId="0"/>
    <xf numFmtId="0" fontId="19" fillId="0" borderId="0"/>
    <xf numFmtId="0" fontId="13" fillId="0" borderId="0"/>
    <xf numFmtId="0" fontId="232" fillId="0" borderId="0"/>
    <xf numFmtId="0" fontId="232" fillId="0" borderId="0"/>
    <xf numFmtId="0" fontId="232" fillId="0" borderId="0"/>
    <xf numFmtId="0" fontId="5" fillId="0" borderId="0"/>
    <xf numFmtId="0" fontId="76" fillId="0" borderId="0"/>
    <xf numFmtId="0" fontId="5" fillId="0" borderId="0"/>
    <xf numFmtId="0" fontId="19" fillId="0" borderId="0"/>
    <xf numFmtId="0" fontId="13" fillId="0" borderId="0"/>
    <xf numFmtId="0" fontId="20" fillId="0" borderId="0"/>
    <xf numFmtId="0" fontId="19" fillId="0" borderId="0"/>
    <xf numFmtId="0" fontId="20" fillId="0" borderId="0"/>
    <xf numFmtId="0" fontId="19" fillId="0" borderId="0"/>
    <xf numFmtId="0" fontId="75" fillId="0" borderId="0"/>
    <xf numFmtId="0" fontId="234" fillId="0" borderId="0"/>
    <xf numFmtId="0" fontId="13" fillId="0" borderId="0"/>
    <xf numFmtId="0" fontId="19" fillId="0" borderId="0"/>
    <xf numFmtId="0" fontId="19" fillId="0" borderId="0"/>
    <xf numFmtId="0" fontId="77" fillId="0" borderId="0"/>
    <xf numFmtId="0" fontId="5" fillId="0" borderId="0"/>
    <xf numFmtId="0" fontId="5" fillId="0" borderId="0"/>
    <xf numFmtId="0" fontId="77" fillId="0" borderId="0"/>
    <xf numFmtId="0" fontId="20" fillId="0" borderId="0"/>
    <xf numFmtId="0" fontId="11" fillId="0" borderId="0"/>
    <xf numFmtId="0" fontId="13" fillId="0" borderId="0"/>
    <xf numFmtId="0" fontId="234" fillId="0" borderId="0"/>
    <xf numFmtId="0" fontId="13" fillId="0" borderId="0"/>
    <xf numFmtId="0" fontId="13" fillId="0" borderId="0"/>
    <xf numFmtId="0" fontId="13" fillId="0" borderId="0"/>
    <xf numFmtId="0" fontId="13" fillId="0" borderId="0"/>
    <xf numFmtId="0" fontId="13" fillId="0" borderId="0"/>
    <xf numFmtId="0" fontId="5" fillId="0" borderId="0"/>
    <xf numFmtId="0" fontId="145" fillId="0" borderId="0"/>
    <xf numFmtId="0" fontId="146" fillId="0" borderId="0"/>
    <xf numFmtId="0" fontId="78" fillId="0" borderId="0"/>
    <xf numFmtId="0" fontId="147" fillId="0" borderId="0"/>
    <xf numFmtId="0" fontId="20" fillId="0" borderId="0"/>
    <xf numFmtId="0" fontId="7" fillId="0" borderId="0"/>
    <xf numFmtId="0" fontId="20" fillId="0" borderId="0"/>
    <xf numFmtId="0" fontId="234" fillId="0" borderId="0"/>
    <xf numFmtId="0" fontId="234" fillId="0" borderId="0"/>
    <xf numFmtId="0" fontId="10" fillId="0" borderId="0"/>
    <xf numFmtId="0" fontId="74" fillId="0" borderId="0"/>
    <xf numFmtId="0" fontId="53" fillId="0" borderId="0"/>
    <xf numFmtId="0" fontId="5" fillId="0" borderId="0"/>
    <xf numFmtId="0" fontId="13" fillId="0" borderId="0"/>
    <xf numFmtId="0" fontId="53" fillId="0" borderId="0"/>
    <xf numFmtId="0" fontId="13" fillId="0" borderId="0"/>
    <xf numFmtId="0" fontId="13" fillId="0" borderId="0"/>
    <xf numFmtId="0" fontId="7" fillId="0" borderId="0"/>
    <xf numFmtId="0" fontId="13" fillId="0" borderId="0"/>
    <xf numFmtId="0" fontId="5" fillId="0" borderId="0"/>
    <xf numFmtId="0" fontId="20" fillId="0" borderId="0"/>
    <xf numFmtId="0" fontId="13" fillId="0" borderId="0"/>
    <xf numFmtId="0" fontId="13" fillId="0" borderId="0"/>
    <xf numFmtId="0" fontId="13" fillId="0" borderId="0"/>
    <xf numFmtId="0" fontId="35" fillId="0" borderId="0" applyProtection="0"/>
    <xf numFmtId="0" fontId="13" fillId="0" borderId="0"/>
    <xf numFmtId="0" fontId="13" fillId="0" borderId="0"/>
    <xf numFmtId="0" fontId="13" fillId="0" borderId="0"/>
    <xf numFmtId="0" fontId="13" fillId="0" borderId="0"/>
    <xf numFmtId="0" fontId="13" fillId="0" borderId="0"/>
    <xf numFmtId="0" fontId="234" fillId="0" borderId="0"/>
    <xf numFmtId="0" fontId="234" fillId="0" borderId="0"/>
    <xf numFmtId="0" fontId="20" fillId="0" borderId="0"/>
    <xf numFmtId="0" fontId="20" fillId="0" borderId="0"/>
    <xf numFmtId="0" fontId="53" fillId="0" borderId="0"/>
    <xf numFmtId="0" fontId="234" fillId="0" borderId="0"/>
    <xf numFmtId="0" fontId="234" fillId="0" borderId="0"/>
    <xf numFmtId="0" fontId="20" fillId="0" borderId="0"/>
    <xf numFmtId="0" fontId="20" fillId="0" borderId="0"/>
    <xf numFmtId="0" fontId="5" fillId="0" borderId="0"/>
    <xf numFmtId="0" fontId="75" fillId="0" borderId="0"/>
    <xf numFmtId="0" fontId="234" fillId="0" borderId="0"/>
    <xf numFmtId="0" fontId="232" fillId="0" borderId="0"/>
    <xf numFmtId="0" fontId="75" fillId="0" borderId="0"/>
    <xf numFmtId="0" fontId="13" fillId="0" borderId="0"/>
    <xf numFmtId="0" fontId="234" fillId="0" borderId="0"/>
    <xf numFmtId="0" fontId="13" fillId="0" borderId="0"/>
    <xf numFmtId="0" fontId="13" fillId="0" borderId="0"/>
    <xf numFmtId="0" fontId="13" fillId="0" borderId="0"/>
    <xf numFmtId="0" fontId="234" fillId="0" borderId="0"/>
    <xf numFmtId="0" fontId="13" fillId="0" borderId="0"/>
    <xf numFmtId="0" fontId="13" fillId="0" borderId="0"/>
    <xf numFmtId="0" fontId="13" fillId="0" borderId="0"/>
    <xf numFmtId="0" fontId="13" fillId="0" borderId="0"/>
    <xf numFmtId="0" fontId="13" fillId="0" borderId="0"/>
    <xf numFmtId="0" fontId="20" fillId="0" borderId="0"/>
    <xf numFmtId="0" fontId="20" fillId="0" borderId="0"/>
    <xf numFmtId="0" fontId="73" fillId="0" borderId="0"/>
    <xf numFmtId="0" fontId="77" fillId="0" borderId="0"/>
    <xf numFmtId="0" fontId="75" fillId="0" borderId="0"/>
    <xf numFmtId="0" fontId="13" fillId="0" borderId="0"/>
    <xf numFmtId="0" fontId="7" fillId="0" borderId="0"/>
    <xf numFmtId="0" fontId="13" fillId="0" borderId="0"/>
    <xf numFmtId="0" fontId="13" fillId="0" borderId="0"/>
    <xf numFmtId="0" fontId="5" fillId="0" borderId="0"/>
    <xf numFmtId="0" fontId="13" fillId="0" borderId="0"/>
    <xf numFmtId="0" fontId="13" fillId="0" borderId="0"/>
    <xf numFmtId="0" fontId="234" fillId="0" borderId="0"/>
    <xf numFmtId="0" fontId="13" fillId="0" borderId="0"/>
    <xf numFmtId="0" fontId="13" fillId="0" borderId="0"/>
    <xf numFmtId="0" fontId="234" fillId="0" borderId="0"/>
    <xf numFmtId="0" fontId="13" fillId="0" borderId="0"/>
    <xf numFmtId="0" fontId="13" fillId="0" borderId="0"/>
    <xf numFmtId="0" fontId="235" fillId="0" borderId="0"/>
    <xf numFmtId="0" fontId="81" fillId="0" borderId="0"/>
    <xf numFmtId="0" fontId="5" fillId="0" borderId="0"/>
    <xf numFmtId="0" fontId="13" fillId="0" borderId="0"/>
    <xf numFmtId="0" fontId="5" fillId="0" borderId="0"/>
    <xf numFmtId="0" fontId="13" fillId="0" borderId="0"/>
    <xf numFmtId="0" fontId="5" fillId="0" borderId="0"/>
    <xf numFmtId="0" fontId="23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8" fillId="0" borderId="0" applyNumberFormat="0" applyFill="0" applyBorder="0" applyProtection="0">
      <alignment vertical="top"/>
    </xf>
    <xf numFmtId="0" fontId="5" fillId="0" borderId="0"/>
    <xf numFmtId="0" fontId="78" fillId="0" borderId="0"/>
    <xf numFmtId="0" fontId="23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0" fillId="0" borderId="0"/>
    <xf numFmtId="0" fontId="7"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0" fillId="0" borderId="0"/>
    <xf numFmtId="0" fontId="20" fillId="0" borderId="0"/>
    <xf numFmtId="0" fontId="20" fillId="0" borderId="0"/>
    <xf numFmtId="0" fontId="1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3" fillId="0" borderId="0"/>
    <xf numFmtId="0" fontId="40" fillId="0" borderId="0" applyFont="0"/>
    <xf numFmtId="0" fontId="92" fillId="0" borderId="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5" fillId="34" borderId="24" applyNumberFormat="0" applyFont="0" applyAlignment="0" applyProtection="0"/>
    <xf numFmtId="0" fontId="7" fillId="34" borderId="24" applyNumberFormat="0" applyFont="0" applyAlignment="0" applyProtection="0"/>
    <xf numFmtId="0" fontId="7" fillId="34" borderId="24" applyNumberFormat="0" applyFont="0" applyAlignment="0" applyProtection="0"/>
    <xf numFmtId="0" fontId="7"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0" fontId="145" fillId="34" borderId="24" applyNumberFormat="0" applyFont="0" applyAlignment="0" applyProtection="0"/>
    <xf numFmtId="247" fontId="150" fillId="0" borderId="0" applyFont="0" applyFill="0" applyBorder="0" applyProtection="0">
      <alignment vertical="top" wrapText="1"/>
    </xf>
    <xf numFmtId="0" fontId="19" fillId="0" borderId="23" applyNumberFormat="0" applyAlignment="0">
      <alignment horizontal="center"/>
    </xf>
    <xf numFmtId="0" fontId="19" fillId="0" borderId="0"/>
    <xf numFmtId="169" fontId="151" fillId="0" borderId="0" applyFont="0" applyFill="0" applyBorder="0" applyAlignment="0" applyProtection="0"/>
    <xf numFmtId="167" fontId="151" fillId="0" borderId="0" applyFont="0" applyFill="0" applyBorder="0" applyAlignment="0" applyProtection="0"/>
    <xf numFmtId="0" fontId="152" fillId="0" borderId="0" applyNumberFormat="0" applyFill="0" applyBorder="0" applyAlignment="0" applyProtection="0"/>
    <xf numFmtId="0" fontId="152"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20" fillId="0" borderId="0" applyFont="0" applyFill="0" applyBorder="0" applyAlignment="0" applyProtection="0"/>
    <xf numFmtId="0" fontId="9" fillId="0" borderId="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4" fillId="23" borderId="25" applyNumberFormat="0" applyAlignment="0" applyProtection="0"/>
    <xf numFmtId="0" fontId="154" fillId="23" borderId="25" applyNumberFormat="0" applyAlignment="0" applyProtection="0"/>
    <xf numFmtId="0" fontId="154"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0" fontId="153" fillId="23" borderId="25" applyNumberFormat="0" applyAlignment="0" applyProtection="0"/>
    <xf numFmtId="173" fontId="155" fillId="0" borderId="23" applyFont="0" applyBorder="0" applyAlignment="0"/>
    <xf numFmtId="41" fontId="20" fillId="0" borderId="0" applyFont="0" applyFill="0" applyBorder="0" applyAlignment="0" applyProtection="0"/>
    <xf numFmtId="14" fontId="59" fillId="0" borderId="0">
      <alignment horizontal="center" wrapText="1"/>
      <protection locked="0"/>
    </xf>
    <xf numFmtId="206" fontId="20" fillId="0" borderId="0" applyFont="0" applyFill="0" applyBorder="0" applyAlignment="0" applyProtection="0"/>
    <xf numFmtId="248" fontId="20" fillId="0" borderId="0" applyFont="0" applyFill="0" applyBorder="0" applyAlignment="0" applyProtection="0"/>
    <xf numFmtId="10" fontId="20" fillId="0" borderId="0" applyFont="0" applyFill="0" applyBorder="0" applyAlignment="0" applyProtection="0"/>
    <xf numFmtId="9" fontId="53" fillId="0" borderId="0" applyFont="0" applyFill="0" applyBorder="0" applyAlignment="0" applyProtection="0"/>
    <xf numFmtId="9" fontId="75"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29" fillId="0" borderId="26" applyNumberFormat="0" applyBorder="0"/>
    <xf numFmtId="207" fontId="20" fillId="0" borderId="0" applyFill="0" applyBorder="0" applyAlignment="0"/>
    <xf numFmtId="203" fontId="20" fillId="0" borderId="0" applyFill="0" applyBorder="0" applyAlignment="0"/>
    <xf numFmtId="207" fontId="20" fillId="0" borderId="0" applyFill="0" applyBorder="0" applyAlignment="0"/>
    <xf numFmtId="208" fontId="20" fillId="0" borderId="0" applyFill="0" applyBorder="0" applyAlignment="0"/>
    <xf numFmtId="203" fontId="20" fillId="0" borderId="0" applyFill="0" applyBorder="0" applyAlignment="0"/>
    <xf numFmtId="164" fontId="156" fillId="0" borderId="0"/>
    <xf numFmtId="0" fontId="29" fillId="0" borderId="0" applyNumberFormat="0" applyFont="0" applyFill="0" applyBorder="0" applyAlignment="0" applyProtection="0">
      <alignment horizontal="left"/>
    </xf>
    <xf numFmtId="0" fontId="157" fillId="0" borderId="19">
      <alignment horizontal="center"/>
    </xf>
    <xf numFmtId="0" fontId="158" fillId="35" borderId="0" applyNumberFormat="0" applyFont="0" applyBorder="0" applyAlignment="0">
      <alignment horizontal="center"/>
    </xf>
    <xf numFmtId="249" fontId="20" fillId="0" borderId="0" applyNumberFormat="0" applyFill="0" applyBorder="0" applyAlignment="0" applyProtection="0">
      <alignment horizontal="left"/>
    </xf>
    <xf numFmtId="0" fontId="132" fillId="0" borderId="0" applyNumberFormat="0" applyFill="0" applyBorder="0" applyAlignment="0" applyProtection="0">
      <alignment vertical="top"/>
      <protection locked="0"/>
    </xf>
    <xf numFmtId="0" fontId="19" fillId="0" borderId="0"/>
    <xf numFmtId="41" fontId="28" fillId="0" borderId="0" applyFont="0" applyFill="0" applyBorder="0" applyAlignment="0" applyProtection="0"/>
    <xf numFmtId="0" fontId="13" fillId="0" borderId="0" applyNumberFormat="0" applyFill="0" applyBorder="0" applyAlignment="0" applyProtection="0"/>
    <xf numFmtId="4" fontId="159" fillId="36" borderId="27" applyNumberFormat="0" applyProtection="0">
      <alignment vertical="center"/>
    </xf>
    <xf numFmtId="4" fontId="159" fillId="36" borderId="27" applyNumberFormat="0" applyProtection="0">
      <alignment vertical="center"/>
    </xf>
    <xf numFmtId="4" fontId="159" fillId="36" borderId="27" applyNumberFormat="0" applyProtection="0">
      <alignment vertical="center"/>
    </xf>
    <xf numFmtId="4" fontId="160" fillId="36" borderId="27" applyNumberFormat="0" applyProtection="0">
      <alignment vertical="center"/>
    </xf>
    <xf numFmtId="4" fontId="160" fillId="36" borderId="27" applyNumberFormat="0" applyProtection="0">
      <alignment vertical="center"/>
    </xf>
    <xf numFmtId="4" fontId="160" fillId="36" borderId="27" applyNumberFormat="0" applyProtection="0">
      <alignment vertical="center"/>
    </xf>
    <xf numFmtId="4" fontId="161" fillId="36" borderId="27" applyNumberFormat="0" applyProtection="0">
      <alignment horizontal="left" vertical="center"/>
    </xf>
    <xf numFmtId="4" fontId="161" fillId="36" borderId="27" applyNumberFormat="0" applyProtection="0">
      <alignment horizontal="left" vertical="center"/>
    </xf>
    <xf numFmtId="4" fontId="161" fillId="36" borderId="27" applyNumberFormat="0" applyProtection="0">
      <alignment horizontal="left" vertical="center"/>
    </xf>
    <xf numFmtId="4" fontId="161" fillId="37" borderId="0" applyNumberFormat="0" applyProtection="0">
      <alignment horizontal="left" vertical="center"/>
    </xf>
    <xf numFmtId="4" fontId="161" fillId="38" borderId="27" applyNumberFormat="0" applyProtection="0">
      <alignment horizontal="right" vertical="center"/>
    </xf>
    <xf numFmtId="4" fontId="161" fillId="38" borderId="27" applyNumberFormat="0" applyProtection="0">
      <alignment horizontal="right" vertical="center"/>
    </xf>
    <xf numFmtId="4" fontId="161" fillId="38" borderId="27" applyNumberFormat="0" applyProtection="0">
      <alignment horizontal="right" vertical="center"/>
    </xf>
    <xf numFmtId="4" fontId="161" fillId="39" borderId="27" applyNumberFormat="0" applyProtection="0">
      <alignment horizontal="right" vertical="center"/>
    </xf>
    <xf numFmtId="4" fontId="161" fillId="39" borderId="27" applyNumberFormat="0" applyProtection="0">
      <alignment horizontal="right" vertical="center"/>
    </xf>
    <xf numFmtId="4" fontId="161" fillId="39" borderId="27" applyNumberFormat="0" applyProtection="0">
      <alignment horizontal="right" vertical="center"/>
    </xf>
    <xf numFmtId="4" fontId="161" fillId="40" borderId="27" applyNumberFormat="0" applyProtection="0">
      <alignment horizontal="right" vertical="center"/>
    </xf>
    <xf numFmtId="4" fontId="161" fillId="40" borderId="27" applyNumberFormat="0" applyProtection="0">
      <alignment horizontal="right" vertical="center"/>
    </xf>
    <xf numFmtId="4" fontId="161" fillId="40" borderId="27" applyNumberFormat="0" applyProtection="0">
      <alignment horizontal="right" vertical="center"/>
    </xf>
    <xf numFmtId="4" fontId="161" fillId="41" borderId="27" applyNumberFormat="0" applyProtection="0">
      <alignment horizontal="right" vertical="center"/>
    </xf>
    <xf numFmtId="4" fontId="161" fillId="41" borderId="27" applyNumberFormat="0" applyProtection="0">
      <alignment horizontal="right" vertical="center"/>
    </xf>
    <xf numFmtId="4" fontId="161" fillId="41" borderId="27" applyNumberFormat="0" applyProtection="0">
      <alignment horizontal="right" vertical="center"/>
    </xf>
    <xf numFmtId="4" fontId="161" fillId="42" borderId="27" applyNumberFormat="0" applyProtection="0">
      <alignment horizontal="right" vertical="center"/>
    </xf>
    <xf numFmtId="4" fontId="161" fillId="42" borderId="27" applyNumberFormat="0" applyProtection="0">
      <alignment horizontal="right" vertical="center"/>
    </xf>
    <xf numFmtId="4" fontId="161" fillId="42" borderId="27" applyNumberFormat="0" applyProtection="0">
      <alignment horizontal="right" vertical="center"/>
    </xf>
    <xf numFmtId="4" fontId="161" fillId="2" borderId="27" applyNumberFormat="0" applyProtection="0">
      <alignment horizontal="right" vertical="center"/>
    </xf>
    <xf numFmtId="4" fontId="161" fillId="2" borderId="27" applyNumberFormat="0" applyProtection="0">
      <alignment horizontal="right" vertical="center"/>
    </xf>
    <xf numFmtId="4" fontId="161" fillId="2" borderId="27" applyNumberFormat="0" applyProtection="0">
      <alignment horizontal="right" vertical="center"/>
    </xf>
    <xf numFmtId="4" fontId="161" fillId="43" borderId="27" applyNumberFormat="0" applyProtection="0">
      <alignment horizontal="right" vertical="center"/>
    </xf>
    <xf numFmtId="4" fontId="161" fillId="43" borderId="27" applyNumberFormat="0" applyProtection="0">
      <alignment horizontal="right" vertical="center"/>
    </xf>
    <xf numFmtId="4" fontId="161" fillId="43" borderId="27" applyNumberFormat="0" applyProtection="0">
      <alignment horizontal="right" vertical="center"/>
    </xf>
    <xf numFmtId="4" fontId="161" fillId="44" borderId="27" applyNumberFormat="0" applyProtection="0">
      <alignment horizontal="right" vertical="center"/>
    </xf>
    <xf numFmtId="4" fontId="161" fillId="44" borderId="27" applyNumberFormat="0" applyProtection="0">
      <alignment horizontal="right" vertical="center"/>
    </xf>
    <xf numFmtId="4" fontId="161" fillId="44" borderId="27" applyNumberFormat="0" applyProtection="0">
      <alignment horizontal="right" vertical="center"/>
    </xf>
    <xf numFmtId="4" fontId="161" fillId="45" borderId="27" applyNumberFormat="0" applyProtection="0">
      <alignment horizontal="right" vertical="center"/>
    </xf>
    <xf numFmtId="4" fontId="161" fillId="45" borderId="27" applyNumberFormat="0" applyProtection="0">
      <alignment horizontal="right" vertical="center"/>
    </xf>
    <xf numFmtId="4" fontId="161" fillId="45" borderId="27" applyNumberFormat="0" applyProtection="0">
      <alignment horizontal="right" vertical="center"/>
    </xf>
    <xf numFmtId="4" fontId="159" fillId="46" borderId="28" applyNumberFormat="0" applyProtection="0">
      <alignment horizontal="left" vertical="center"/>
    </xf>
    <xf numFmtId="4" fontId="159" fillId="47" borderId="0" applyNumberFormat="0" applyProtection="0">
      <alignment horizontal="left" vertical="center"/>
    </xf>
    <xf numFmtId="4" fontId="159" fillId="37" borderId="0" applyNumberFormat="0" applyProtection="0">
      <alignment horizontal="left" vertical="center"/>
    </xf>
    <xf numFmtId="4" fontId="161" fillId="47" borderId="27" applyNumberFormat="0" applyProtection="0">
      <alignment horizontal="right" vertical="center"/>
    </xf>
    <xf numFmtId="4" fontId="161" fillId="47" borderId="27" applyNumberFormat="0" applyProtection="0">
      <alignment horizontal="right" vertical="center"/>
    </xf>
    <xf numFmtId="4" fontId="161" fillId="47" borderId="27" applyNumberFormat="0" applyProtection="0">
      <alignment horizontal="right" vertical="center"/>
    </xf>
    <xf numFmtId="4" fontId="34" fillId="47" borderId="0" applyNumberFormat="0" applyProtection="0">
      <alignment horizontal="left" vertical="center"/>
    </xf>
    <xf numFmtId="4" fontId="34" fillId="37" borderId="0" applyNumberFormat="0" applyProtection="0">
      <alignment horizontal="left" vertical="center"/>
    </xf>
    <xf numFmtId="4" fontId="161" fillId="48" borderId="27" applyNumberFormat="0" applyProtection="0">
      <alignment vertical="center"/>
    </xf>
    <xf numFmtId="4" fontId="161" fillId="48" borderId="27" applyNumberFormat="0" applyProtection="0">
      <alignment vertical="center"/>
    </xf>
    <xf numFmtId="4" fontId="161" fillId="48" borderId="27" applyNumberFormat="0" applyProtection="0">
      <alignment vertical="center"/>
    </xf>
    <xf numFmtId="4" fontId="162" fillId="48" borderId="27" applyNumberFormat="0" applyProtection="0">
      <alignment vertical="center"/>
    </xf>
    <xf numFmtId="4" fontId="162" fillId="48" borderId="27" applyNumberFormat="0" applyProtection="0">
      <alignment vertical="center"/>
    </xf>
    <xf numFmtId="4" fontId="162" fillId="48" borderId="27" applyNumberFormat="0" applyProtection="0">
      <alignment vertical="center"/>
    </xf>
    <xf numFmtId="4" fontId="159" fillId="47" borderId="29" applyNumberFormat="0" applyProtection="0">
      <alignment horizontal="left" vertical="center"/>
    </xf>
    <xf numFmtId="4" fontId="159" fillId="47" borderId="29" applyNumberFormat="0" applyProtection="0">
      <alignment horizontal="left" vertical="center"/>
    </xf>
    <xf numFmtId="4" fontId="159" fillId="47" borderId="29" applyNumberFormat="0" applyProtection="0">
      <alignment horizontal="left" vertical="center"/>
    </xf>
    <xf numFmtId="4" fontId="161" fillId="48" borderId="27" applyNumberFormat="0" applyProtection="0">
      <alignment horizontal="right" vertical="center"/>
    </xf>
    <xf numFmtId="4" fontId="161" fillId="48" borderId="27" applyNumberFormat="0" applyProtection="0">
      <alignment horizontal="right" vertical="center"/>
    </xf>
    <xf numFmtId="4" fontId="161" fillId="48" borderId="27" applyNumberFormat="0" applyProtection="0">
      <alignment horizontal="right" vertical="center"/>
    </xf>
    <xf numFmtId="4" fontId="162" fillId="48" borderId="27" applyNumberFormat="0" applyProtection="0">
      <alignment horizontal="right" vertical="center"/>
    </xf>
    <xf numFmtId="4" fontId="162" fillId="48" borderId="27" applyNumberFormat="0" applyProtection="0">
      <alignment horizontal="right" vertical="center"/>
    </xf>
    <xf numFmtId="4" fontId="162" fillId="48" borderId="27" applyNumberFormat="0" applyProtection="0">
      <alignment horizontal="right" vertical="center"/>
    </xf>
    <xf numFmtId="4" fontId="159" fillId="47" borderId="27" applyNumberFormat="0" applyProtection="0">
      <alignment horizontal="left" vertical="center"/>
    </xf>
    <xf numFmtId="4" fontId="159" fillId="47" borderId="27" applyNumberFormat="0" applyProtection="0">
      <alignment horizontal="left" vertical="center"/>
    </xf>
    <xf numFmtId="4" fontId="159" fillId="47" borderId="27" applyNumberFormat="0" applyProtection="0">
      <alignment horizontal="left" vertical="center"/>
    </xf>
    <xf numFmtId="4" fontId="163" fillId="29" borderId="29" applyNumberFormat="0" applyProtection="0">
      <alignment horizontal="left" vertical="center"/>
    </xf>
    <xf numFmtId="4" fontId="163" fillId="29" borderId="29" applyNumberFormat="0" applyProtection="0">
      <alignment horizontal="left" vertical="center"/>
    </xf>
    <xf numFmtId="4" fontId="163" fillId="29" borderId="29" applyNumberFormat="0" applyProtection="0">
      <alignment horizontal="left" vertical="center"/>
    </xf>
    <xf numFmtId="4" fontId="164" fillId="48" borderId="27" applyNumberFormat="0" applyProtection="0">
      <alignment horizontal="right" vertical="center"/>
    </xf>
    <xf numFmtId="4" fontId="164" fillId="48" borderId="27" applyNumberFormat="0" applyProtection="0">
      <alignment horizontal="right" vertical="center"/>
    </xf>
    <xf numFmtId="4" fontId="164" fillId="48" borderId="27" applyNumberFormat="0" applyProtection="0">
      <alignment horizontal="right" vertical="center"/>
    </xf>
    <xf numFmtId="250" fontId="37" fillId="0" borderId="0" applyFont="0" applyFill="0" applyBorder="0" applyAlignment="0" applyProtection="0"/>
    <xf numFmtId="0" fontId="158" fillId="1" borderId="15" applyNumberFormat="0" applyFont="0" applyAlignment="0">
      <alignment horizontal="center"/>
    </xf>
    <xf numFmtId="0" fontId="158" fillId="1" borderId="15" applyNumberFormat="0" applyFont="0" applyAlignment="0">
      <alignment horizontal="center"/>
    </xf>
    <xf numFmtId="0" fontId="158" fillId="1" borderId="15" applyNumberFormat="0" applyFont="0" applyAlignment="0">
      <alignment horizontal="center"/>
    </xf>
    <xf numFmtId="0" fontId="165" fillId="0" borderId="0" applyNumberFormat="0" applyFill="0" applyBorder="0" applyAlignment="0" applyProtection="0">
      <alignment vertical="top"/>
      <protection locked="0"/>
    </xf>
    <xf numFmtId="3" fontId="14" fillId="0" borderId="0"/>
    <xf numFmtId="0" fontId="166" fillId="0" borderId="0" applyNumberFormat="0" applyFill="0" applyBorder="0" applyAlignment="0" applyProtection="0"/>
    <xf numFmtId="0" fontId="167" fillId="0" borderId="0" applyNumberFormat="0" applyFill="0" applyBorder="0" applyAlignment="0">
      <alignment horizontal="center"/>
    </xf>
    <xf numFmtId="0" fontId="20" fillId="0" borderId="0"/>
    <xf numFmtId="173" fontId="168" fillId="0" borderId="0" applyNumberFormat="0" applyBorder="0" applyAlignment="0">
      <alignment horizontal="centerContinuous"/>
    </xf>
    <xf numFmtId="0" fontId="19" fillId="0" borderId="0" applyNumberFormat="0" applyFill="0" applyBorder="0" applyAlignment="0" applyProtection="0"/>
    <xf numFmtId="0" fontId="29" fillId="0" borderId="0"/>
    <xf numFmtId="0" fontId="31" fillId="0" borderId="0"/>
    <xf numFmtId="0" fontId="33" fillId="0" borderId="0"/>
    <xf numFmtId="0" fontId="19" fillId="0" borderId="0" applyNumberFormat="0" applyFill="0" applyBorder="0" applyAlignment="0" applyProtection="0"/>
    <xf numFmtId="173" fontId="88"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3" fontId="88" fillId="0" borderId="0" applyFont="0" applyFill="0" applyBorder="0" applyAlignment="0" applyProtection="0"/>
    <xf numFmtId="173" fontId="88" fillId="0" borderId="0" applyFont="0" applyFill="0" applyBorder="0" applyAlignment="0" applyProtection="0"/>
    <xf numFmtId="41"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82" fontId="28" fillId="0" borderId="0" applyFont="0" applyFill="0" applyBorder="0" applyAlignment="0" applyProtection="0"/>
    <xf numFmtId="41"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2" fontId="28" fillId="0" borderId="0" applyFont="0" applyFill="0" applyBorder="0" applyAlignment="0" applyProtection="0"/>
    <xf numFmtId="185" fontId="28" fillId="0" borderId="0" applyFont="0" applyFill="0" applyBorder="0" applyAlignment="0" applyProtection="0"/>
    <xf numFmtId="186" fontId="14" fillId="0" borderId="0" applyFont="0" applyFill="0" applyBorder="0" applyAlignment="0" applyProtection="0"/>
    <xf numFmtId="186" fontId="28" fillId="0" borderId="0" applyFont="0" applyFill="0" applyBorder="0" applyAlignment="0" applyProtection="0"/>
    <xf numFmtId="0" fontId="19" fillId="0" borderId="0"/>
    <xf numFmtId="251" fontId="11"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82"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14" fontId="169" fillId="0" borderId="0"/>
    <xf numFmtId="0" fontId="170" fillId="0" borderId="0"/>
    <xf numFmtId="176" fontId="19" fillId="0" borderId="30" applyNumberFormat="0" applyBorder="0">
      <alignment horizontal="center"/>
    </xf>
    <xf numFmtId="0" fontId="138" fillId="0" borderId="0"/>
    <xf numFmtId="0" fontId="171" fillId="28" borderId="0">
      <alignment wrapText="1"/>
    </xf>
    <xf numFmtId="40" fontId="172" fillId="0" borderId="0" applyBorder="0">
      <alignment horizontal="right"/>
    </xf>
    <xf numFmtId="252" fontId="13" fillId="0" borderId="31">
      <alignment horizontal="right" vertical="center"/>
    </xf>
    <xf numFmtId="253" fontId="10" fillId="0" borderId="31">
      <alignment horizontal="right" vertical="center"/>
    </xf>
    <xf numFmtId="254" fontId="10" fillId="0" borderId="31">
      <alignment horizontal="right" vertical="center"/>
    </xf>
    <xf numFmtId="254" fontId="10" fillId="0" borderId="31">
      <alignment horizontal="right" vertical="center"/>
    </xf>
    <xf numFmtId="255" fontId="173" fillId="0" borderId="31">
      <alignment horizontal="right" vertical="center"/>
    </xf>
    <xf numFmtId="253" fontId="11" fillId="0" borderId="31">
      <alignment horizontal="right" vertical="center"/>
    </xf>
    <xf numFmtId="240" fontId="10" fillId="0" borderId="31">
      <alignment horizontal="right" vertical="center"/>
    </xf>
    <xf numFmtId="253" fontId="11" fillId="0" borderId="31">
      <alignment horizontal="right" vertical="center"/>
    </xf>
    <xf numFmtId="253" fontId="11" fillId="0" borderId="31">
      <alignment horizontal="right" vertical="center"/>
    </xf>
    <xf numFmtId="253" fontId="11" fillId="0" borderId="31">
      <alignment horizontal="right" vertical="center"/>
    </xf>
    <xf numFmtId="254" fontId="10" fillId="0" borderId="31">
      <alignment horizontal="right" vertical="center"/>
    </xf>
    <xf numFmtId="254" fontId="10" fillId="0" borderId="31">
      <alignment horizontal="right" vertical="center"/>
    </xf>
    <xf numFmtId="252" fontId="13" fillId="0" borderId="31">
      <alignment horizontal="right" vertical="center"/>
    </xf>
    <xf numFmtId="256" fontId="10" fillId="0" borderId="31">
      <alignment horizontal="right" vertical="center"/>
    </xf>
    <xf numFmtId="256" fontId="10" fillId="0" borderId="31">
      <alignment horizontal="right" vertical="center"/>
    </xf>
    <xf numFmtId="240" fontId="10" fillId="0" borderId="31">
      <alignment horizontal="right" vertical="center"/>
    </xf>
    <xf numFmtId="240" fontId="10" fillId="0" borderId="31">
      <alignment horizontal="right" vertical="center"/>
    </xf>
    <xf numFmtId="253" fontId="11" fillId="0" borderId="31">
      <alignment horizontal="right" vertical="center"/>
    </xf>
    <xf numFmtId="253" fontId="11" fillId="0" borderId="31">
      <alignment horizontal="right" vertical="center"/>
    </xf>
    <xf numFmtId="257" fontId="13" fillId="0" borderId="31">
      <alignment horizontal="right" vertical="center"/>
    </xf>
    <xf numFmtId="254" fontId="10" fillId="0" borderId="31">
      <alignment horizontal="right" vertical="center"/>
    </xf>
    <xf numFmtId="253" fontId="11" fillId="0" borderId="31">
      <alignment horizontal="right" vertical="center"/>
    </xf>
    <xf numFmtId="257" fontId="13" fillId="0" borderId="31">
      <alignment horizontal="right" vertical="center"/>
    </xf>
    <xf numFmtId="240" fontId="10" fillId="0" borderId="31">
      <alignment horizontal="right" vertical="center"/>
    </xf>
    <xf numFmtId="253" fontId="11" fillId="0" borderId="31">
      <alignment horizontal="right" vertical="center"/>
    </xf>
    <xf numFmtId="254" fontId="10" fillId="0" borderId="31">
      <alignment horizontal="right" vertical="center"/>
    </xf>
    <xf numFmtId="253" fontId="11" fillId="0" borderId="31">
      <alignment horizontal="right" vertical="center"/>
    </xf>
    <xf numFmtId="253" fontId="11" fillId="0" borderId="31">
      <alignment horizontal="right" vertical="center"/>
    </xf>
    <xf numFmtId="258" fontId="13" fillId="0" borderId="31">
      <alignment horizontal="right" vertical="center"/>
    </xf>
    <xf numFmtId="257" fontId="13" fillId="0" borderId="31">
      <alignment horizontal="right" vertical="center"/>
    </xf>
    <xf numFmtId="253" fontId="11" fillId="0" borderId="31">
      <alignment horizontal="right" vertical="center"/>
    </xf>
    <xf numFmtId="253" fontId="11" fillId="0" borderId="31">
      <alignment horizontal="right" vertical="center"/>
    </xf>
    <xf numFmtId="253" fontId="11" fillId="0" borderId="31">
      <alignment horizontal="right" vertical="center"/>
    </xf>
    <xf numFmtId="254" fontId="10" fillId="0" borderId="31">
      <alignment horizontal="right" vertical="center"/>
    </xf>
    <xf numFmtId="259" fontId="28" fillId="0" borderId="31">
      <alignment horizontal="right" vertical="center"/>
    </xf>
    <xf numFmtId="258" fontId="13" fillId="0" borderId="31">
      <alignment horizontal="right" vertical="center"/>
    </xf>
    <xf numFmtId="254" fontId="10" fillId="0" borderId="31">
      <alignment horizontal="right" vertical="center"/>
    </xf>
    <xf numFmtId="253" fontId="11" fillId="0" borderId="31">
      <alignment horizontal="right" vertical="center"/>
    </xf>
    <xf numFmtId="254" fontId="10" fillId="0" borderId="31">
      <alignment horizontal="right" vertical="center"/>
    </xf>
    <xf numFmtId="253" fontId="11" fillId="0" borderId="31">
      <alignment horizontal="right" vertical="center"/>
    </xf>
    <xf numFmtId="253" fontId="10" fillId="0" borderId="31">
      <alignment horizontal="right" vertical="center"/>
    </xf>
    <xf numFmtId="240" fontId="10" fillId="0" borderId="31">
      <alignment horizontal="right" vertical="center"/>
    </xf>
    <xf numFmtId="254" fontId="10" fillId="0" borderId="31">
      <alignment horizontal="right" vertical="center"/>
    </xf>
    <xf numFmtId="257" fontId="13" fillId="0" borderId="31">
      <alignment horizontal="right" vertical="center"/>
    </xf>
    <xf numFmtId="253" fontId="11" fillId="0" borderId="31">
      <alignment horizontal="right" vertical="center"/>
    </xf>
    <xf numFmtId="253" fontId="11" fillId="0" borderId="31">
      <alignment horizontal="right" vertical="center"/>
    </xf>
    <xf numFmtId="253" fontId="11" fillId="0" borderId="31">
      <alignment horizontal="right" vertical="center"/>
    </xf>
    <xf numFmtId="256" fontId="10" fillId="0" borderId="31">
      <alignment horizontal="right" vertical="center"/>
    </xf>
    <xf numFmtId="254" fontId="10" fillId="0" borderId="31">
      <alignment horizontal="right" vertical="center"/>
    </xf>
    <xf numFmtId="256" fontId="10" fillId="0" borderId="31">
      <alignment horizontal="right" vertical="center"/>
    </xf>
    <xf numFmtId="256" fontId="10" fillId="0" borderId="31">
      <alignment horizontal="right" vertical="center"/>
    </xf>
    <xf numFmtId="253" fontId="11" fillId="0" borderId="31">
      <alignment horizontal="right" vertical="center"/>
    </xf>
    <xf numFmtId="256" fontId="10" fillId="0" borderId="31">
      <alignment horizontal="right" vertical="center"/>
    </xf>
    <xf numFmtId="254" fontId="10" fillId="0" borderId="31">
      <alignment horizontal="right" vertical="center"/>
    </xf>
    <xf numFmtId="257" fontId="13" fillId="0" borderId="31">
      <alignment horizontal="right" vertical="center"/>
    </xf>
    <xf numFmtId="253" fontId="11" fillId="0" borderId="31">
      <alignment horizontal="right" vertical="center"/>
    </xf>
    <xf numFmtId="240" fontId="10" fillId="0" borderId="31">
      <alignment horizontal="right" vertical="center"/>
    </xf>
    <xf numFmtId="240" fontId="10" fillId="0" borderId="31">
      <alignment horizontal="right" vertical="center"/>
    </xf>
    <xf numFmtId="240" fontId="10" fillId="0" borderId="31">
      <alignment horizontal="right" vertical="center"/>
    </xf>
    <xf numFmtId="240" fontId="10" fillId="0" borderId="31">
      <alignment horizontal="right" vertical="center"/>
    </xf>
    <xf numFmtId="253" fontId="11" fillId="0" borderId="31">
      <alignment horizontal="right" vertical="center"/>
    </xf>
    <xf numFmtId="260" fontId="88" fillId="0" borderId="31">
      <alignment horizontal="right" vertical="center"/>
    </xf>
    <xf numFmtId="240" fontId="10" fillId="0" borderId="31">
      <alignment horizontal="right" vertical="center"/>
    </xf>
    <xf numFmtId="240" fontId="10" fillId="0" borderId="31">
      <alignment horizontal="right" vertical="center"/>
    </xf>
    <xf numFmtId="259" fontId="28" fillId="0" borderId="31">
      <alignment horizontal="right" vertical="center"/>
    </xf>
    <xf numFmtId="254" fontId="10" fillId="0" borderId="31">
      <alignment horizontal="right" vertical="center"/>
    </xf>
    <xf numFmtId="253" fontId="11" fillId="0" borderId="31">
      <alignment horizontal="right" vertical="center"/>
    </xf>
    <xf numFmtId="240" fontId="10" fillId="0" borderId="31">
      <alignment horizontal="right" vertical="center"/>
    </xf>
    <xf numFmtId="260" fontId="88" fillId="0" borderId="31">
      <alignment horizontal="right" vertical="center"/>
    </xf>
    <xf numFmtId="253" fontId="11" fillId="0" borderId="31">
      <alignment horizontal="right" vertical="center"/>
    </xf>
    <xf numFmtId="261" fontId="174" fillId="2" borderId="32" applyFont="0" applyFill="0" applyBorder="0"/>
    <xf numFmtId="253" fontId="11" fillId="0" borderId="31">
      <alignment horizontal="right" vertical="center"/>
    </xf>
    <xf numFmtId="254" fontId="10" fillId="0" borderId="31">
      <alignment horizontal="right" vertical="center"/>
    </xf>
    <xf numFmtId="253" fontId="11" fillId="0" borderId="31">
      <alignment horizontal="right" vertical="center"/>
    </xf>
    <xf numFmtId="261" fontId="174" fillId="2" borderId="32" applyFont="0" applyFill="0" applyBorder="0"/>
    <xf numFmtId="253" fontId="11" fillId="0" borderId="31">
      <alignment horizontal="right" vertical="center"/>
    </xf>
    <xf numFmtId="240" fontId="10" fillId="0" borderId="31">
      <alignment horizontal="right" vertical="center"/>
    </xf>
    <xf numFmtId="260" fontId="88" fillId="0" borderId="31">
      <alignment horizontal="right" vertical="center"/>
    </xf>
    <xf numFmtId="240" fontId="10" fillId="0" borderId="31">
      <alignment horizontal="right" vertical="center"/>
    </xf>
    <xf numFmtId="260" fontId="88" fillId="0" borderId="31">
      <alignment horizontal="right" vertical="center"/>
    </xf>
    <xf numFmtId="240" fontId="10" fillId="0" borderId="31">
      <alignment horizontal="right" vertical="center"/>
    </xf>
    <xf numFmtId="258" fontId="13" fillId="0" borderId="31">
      <alignment horizontal="right" vertical="center"/>
    </xf>
    <xf numFmtId="256" fontId="10" fillId="0" borderId="31">
      <alignment horizontal="right" vertical="center"/>
    </xf>
    <xf numFmtId="253" fontId="11" fillId="0" borderId="31">
      <alignment horizontal="right" vertical="center"/>
    </xf>
    <xf numFmtId="253" fontId="10" fillId="0" borderId="31">
      <alignment horizontal="right" vertical="center"/>
    </xf>
    <xf numFmtId="262" fontId="20" fillId="0" borderId="31">
      <alignment horizontal="right" vertical="center"/>
    </xf>
    <xf numFmtId="259" fontId="28" fillId="0" borderId="31">
      <alignment horizontal="right" vertical="center"/>
    </xf>
    <xf numFmtId="253" fontId="10" fillId="0" borderId="31">
      <alignment horizontal="right" vertical="center"/>
    </xf>
    <xf numFmtId="258" fontId="13" fillId="0" borderId="31">
      <alignment horizontal="right" vertical="center"/>
    </xf>
    <xf numFmtId="253" fontId="11" fillId="0" borderId="31">
      <alignment horizontal="right" vertical="center"/>
    </xf>
    <xf numFmtId="240" fontId="10" fillId="0" borderId="31">
      <alignment horizontal="right" vertical="center"/>
    </xf>
    <xf numFmtId="254" fontId="10" fillId="0" borderId="31">
      <alignment horizontal="right" vertical="center"/>
    </xf>
    <xf numFmtId="181" fontId="13" fillId="0" borderId="31">
      <alignment horizontal="right" vertical="center"/>
    </xf>
    <xf numFmtId="240" fontId="10" fillId="0" borderId="31">
      <alignment horizontal="right" vertical="center"/>
    </xf>
    <xf numFmtId="240" fontId="10" fillId="0" borderId="31">
      <alignment horizontal="right" vertical="center"/>
    </xf>
    <xf numFmtId="240" fontId="10" fillId="0" borderId="31">
      <alignment horizontal="right" vertical="center"/>
    </xf>
    <xf numFmtId="240" fontId="10" fillId="0" borderId="31">
      <alignment horizontal="right" vertical="center"/>
    </xf>
    <xf numFmtId="240" fontId="10" fillId="0" borderId="31">
      <alignment horizontal="right" vertical="center"/>
    </xf>
    <xf numFmtId="240" fontId="10" fillId="0" borderId="31">
      <alignment horizontal="right" vertical="center"/>
    </xf>
    <xf numFmtId="240" fontId="10" fillId="0" borderId="31">
      <alignment horizontal="right" vertical="center"/>
    </xf>
    <xf numFmtId="254" fontId="10" fillId="0" borderId="31">
      <alignment horizontal="right" vertical="center"/>
    </xf>
    <xf numFmtId="253" fontId="11" fillId="0" borderId="31">
      <alignment horizontal="right" vertical="center"/>
    </xf>
    <xf numFmtId="240" fontId="10" fillId="0" borderId="31">
      <alignment horizontal="right" vertical="center"/>
    </xf>
    <xf numFmtId="256" fontId="10" fillId="0" borderId="31">
      <alignment horizontal="right" vertical="center"/>
    </xf>
    <xf numFmtId="256" fontId="10" fillId="0" borderId="31">
      <alignment horizontal="right" vertical="center"/>
    </xf>
    <xf numFmtId="253" fontId="11" fillId="0" borderId="31">
      <alignment horizontal="right" vertical="center"/>
    </xf>
    <xf numFmtId="253" fontId="11" fillId="0" borderId="31">
      <alignment horizontal="right" vertical="center"/>
    </xf>
    <xf numFmtId="263" fontId="11" fillId="0" borderId="31">
      <alignment horizontal="right" vertical="center"/>
    </xf>
    <xf numFmtId="256" fontId="10" fillId="0" borderId="31">
      <alignment horizontal="right" vertical="center"/>
    </xf>
    <xf numFmtId="253" fontId="11" fillId="0" borderId="31">
      <alignment horizontal="right" vertical="center"/>
    </xf>
    <xf numFmtId="253" fontId="11" fillId="0" borderId="31">
      <alignment horizontal="right" vertical="center"/>
    </xf>
    <xf numFmtId="253" fontId="11" fillId="0" borderId="31">
      <alignment horizontal="right" vertical="center"/>
    </xf>
    <xf numFmtId="253" fontId="11" fillId="0" borderId="31">
      <alignment horizontal="right" vertical="center"/>
    </xf>
    <xf numFmtId="253" fontId="11" fillId="0" borderId="31">
      <alignment horizontal="right" vertical="center"/>
    </xf>
    <xf numFmtId="253" fontId="11" fillId="0" borderId="31">
      <alignment horizontal="right" vertical="center"/>
    </xf>
    <xf numFmtId="253" fontId="11" fillId="0" borderId="31">
      <alignment horizontal="right" vertical="center"/>
    </xf>
    <xf numFmtId="253" fontId="11" fillId="0" borderId="31">
      <alignment horizontal="right" vertical="center"/>
    </xf>
    <xf numFmtId="254" fontId="10" fillId="0" borderId="31">
      <alignment horizontal="right" vertical="center"/>
    </xf>
    <xf numFmtId="253" fontId="11" fillId="0" borderId="31">
      <alignment horizontal="right" vertical="center"/>
    </xf>
    <xf numFmtId="253" fontId="11" fillId="0" borderId="31">
      <alignment horizontal="right" vertical="center"/>
    </xf>
    <xf numFmtId="240" fontId="10" fillId="0" borderId="31">
      <alignment horizontal="right" vertical="center"/>
    </xf>
    <xf numFmtId="240" fontId="10" fillId="0" borderId="31">
      <alignment horizontal="right" vertical="center"/>
    </xf>
    <xf numFmtId="240" fontId="10" fillId="0" borderId="31">
      <alignment horizontal="right" vertical="center"/>
    </xf>
    <xf numFmtId="253" fontId="11" fillId="0" borderId="31">
      <alignment horizontal="right" vertical="center"/>
    </xf>
    <xf numFmtId="254" fontId="10" fillId="0" borderId="31">
      <alignment horizontal="right" vertical="center"/>
    </xf>
    <xf numFmtId="240" fontId="10" fillId="0" borderId="31">
      <alignment horizontal="right" vertical="center"/>
    </xf>
    <xf numFmtId="260" fontId="88" fillId="0" borderId="31">
      <alignment horizontal="right" vertical="center"/>
    </xf>
    <xf numFmtId="253" fontId="11" fillId="0" borderId="31">
      <alignment horizontal="right" vertical="center"/>
    </xf>
    <xf numFmtId="263" fontId="11" fillId="0" borderId="31">
      <alignment horizontal="right" vertical="center"/>
    </xf>
    <xf numFmtId="253" fontId="11" fillId="0" borderId="31">
      <alignment horizontal="right" vertical="center"/>
    </xf>
    <xf numFmtId="253" fontId="11" fillId="0" borderId="31">
      <alignment horizontal="right" vertical="center"/>
    </xf>
    <xf numFmtId="253" fontId="11" fillId="0" borderId="31">
      <alignment horizontal="right" vertical="center"/>
    </xf>
    <xf numFmtId="253" fontId="11" fillId="0" borderId="31">
      <alignment horizontal="right" vertical="center"/>
    </xf>
    <xf numFmtId="253" fontId="11" fillId="0" borderId="31">
      <alignment horizontal="right" vertical="center"/>
    </xf>
    <xf numFmtId="256" fontId="10" fillId="0" borderId="31">
      <alignment horizontal="right" vertical="center"/>
    </xf>
    <xf numFmtId="240" fontId="10" fillId="0" borderId="31">
      <alignment horizontal="right" vertical="center"/>
    </xf>
    <xf numFmtId="254" fontId="10" fillId="0" borderId="31">
      <alignment horizontal="right" vertical="center"/>
    </xf>
    <xf numFmtId="253" fontId="11" fillId="0" borderId="31">
      <alignment horizontal="right" vertical="center"/>
    </xf>
    <xf numFmtId="261" fontId="174" fillId="2" borderId="32" applyFont="0" applyFill="0" applyBorder="0"/>
    <xf numFmtId="253" fontId="11" fillId="0" borderId="31">
      <alignment horizontal="right" vertical="center"/>
    </xf>
    <xf numFmtId="244" fontId="13" fillId="0" borderId="31">
      <alignment horizontal="right" vertical="center"/>
    </xf>
    <xf numFmtId="254" fontId="10" fillId="0" borderId="31">
      <alignment horizontal="right" vertical="center"/>
    </xf>
    <xf numFmtId="253" fontId="11" fillId="0" borderId="31">
      <alignment horizontal="right" vertical="center"/>
    </xf>
    <xf numFmtId="255" fontId="173" fillId="0" borderId="31">
      <alignment horizontal="right" vertical="center"/>
    </xf>
    <xf numFmtId="240" fontId="10" fillId="0" borderId="31">
      <alignment horizontal="right" vertical="center"/>
    </xf>
    <xf numFmtId="256" fontId="10" fillId="0" borderId="31">
      <alignment horizontal="right" vertical="center"/>
    </xf>
    <xf numFmtId="253" fontId="11" fillId="0" borderId="31">
      <alignment horizontal="right" vertical="center"/>
    </xf>
    <xf numFmtId="253" fontId="11" fillId="0" borderId="31">
      <alignment horizontal="right" vertical="center"/>
    </xf>
    <xf numFmtId="181" fontId="13" fillId="0" borderId="31">
      <alignment horizontal="right" vertical="center"/>
    </xf>
    <xf numFmtId="264" fontId="13" fillId="0" borderId="31">
      <alignment horizontal="right" vertical="center"/>
    </xf>
    <xf numFmtId="253" fontId="11" fillId="0" borderId="31">
      <alignment horizontal="right" vertical="center"/>
    </xf>
    <xf numFmtId="240" fontId="10" fillId="0" borderId="31">
      <alignment horizontal="right" vertical="center"/>
    </xf>
    <xf numFmtId="240" fontId="10" fillId="0" borderId="31">
      <alignment horizontal="right" vertical="center"/>
    </xf>
    <xf numFmtId="253" fontId="11" fillId="0" borderId="31">
      <alignment horizontal="right" vertical="center"/>
    </xf>
    <xf numFmtId="253" fontId="11" fillId="0" borderId="31">
      <alignment horizontal="right" vertical="center"/>
    </xf>
    <xf numFmtId="265" fontId="175" fillId="0" borderId="31">
      <alignment horizontal="right" vertical="center"/>
    </xf>
    <xf numFmtId="49" fontId="34" fillId="0" borderId="0" applyFill="0" applyBorder="0" applyAlignment="0"/>
    <xf numFmtId="266" fontId="20" fillId="0" borderId="0" applyFill="0" applyBorder="0" applyAlignment="0"/>
    <xf numFmtId="15" fontId="20" fillId="0" borderId="0" applyFill="0" applyBorder="0" applyAlignment="0"/>
    <xf numFmtId="49" fontId="176" fillId="0" borderId="0">
      <alignment horizontal="justify" vertical="center" wrapText="1"/>
    </xf>
    <xf numFmtId="0" fontId="177" fillId="0" borderId="23">
      <alignment horizontal="center" vertical="center" wrapText="1"/>
    </xf>
    <xf numFmtId="0" fontId="178" fillId="0" borderId="0">
      <alignment horizontal="center"/>
    </xf>
    <xf numFmtId="40" fontId="2" fillId="0" borderId="0"/>
    <xf numFmtId="0" fontId="179" fillId="0" borderId="23"/>
    <xf numFmtId="3" fontId="180" fillId="0" borderId="0" applyNumberFormat="0" applyFill="0" applyBorder="0" applyAlignment="0" applyProtection="0">
      <alignment horizontal="center" wrapText="1"/>
    </xf>
    <xf numFmtId="0" fontId="181" fillId="0" borderId="33" applyBorder="0" applyAlignment="0">
      <alignment horizontal="center" vertical="center"/>
    </xf>
    <xf numFmtId="0" fontId="181" fillId="0" borderId="33" applyBorder="0" applyAlignment="0">
      <alignment horizontal="center" vertical="center"/>
    </xf>
    <xf numFmtId="0" fontId="181" fillId="0" borderId="33" applyBorder="0" applyAlignment="0">
      <alignment horizontal="center" vertical="center"/>
    </xf>
    <xf numFmtId="0" fontId="182" fillId="0" borderId="0" applyNumberFormat="0" applyFill="0" applyBorder="0" applyAlignment="0" applyProtection="0">
      <alignment horizontal="centerContinuous"/>
    </xf>
    <xf numFmtId="0" fontId="110" fillId="0" borderId="34" applyNumberFormat="0" applyFill="0" applyBorder="0" applyAlignment="0" applyProtection="0">
      <alignment horizontal="center" vertical="center" wrapText="1"/>
    </xf>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3" fillId="0" borderId="0" applyNumberFormat="0" applyFill="0" applyBorder="0" applyAlignment="0" applyProtection="0"/>
    <xf numFmtId="0" fontId="184" fillId="0" borderId="35" applyNumberFormat="0" applyBorder="0" applyAlignment="0">
      <alignment vertical="center"/>
    </xf>
    <xf numFmtId="0" fontId="20" fillId="0" borderId="5" applyNumberFormat="0" applyFont="0" applyFill="0" applyAlignment="0" applyProtection="0"/>
    <xf numFmtId="0" fontId="20" fillId="0" borderId="5" applyNumberFormat="0" applyFont="0" applyFill="0" applyAlignment="0" applyProtection="0"/>
    <xf numFmtId="0" fontId="20" fillId="0" borderId="5" applyNumberFormat="0" applyFont="0" applyFill="0" applyAlignment="0" applyProtection="0"/>
    <xf numFmtId="0" fontId="20" fillId="0" borderId="5" applyNumberFormat="0" applyFont="0" applyFill="0" applyAlignment="0" applyProtection="0"/>
    <xf numFmtId="0" fontId="20" fillId="0" borderId="5" applyNumberFormat="0" applyFont="0" applyFill="0" applyAlignment="0" applyProtection="0"/>
    <xf numFmtId="0" fontId="185" fillId="0" borderId="36" applyNumberFormat="0" applyFill="0" applyAlignment="0" applyProtection="0"/>
    <xf numFmtId="0" fontId="185" fillId="0" borderId="36" applyNumberFormat="0" applyFill="0" applyAlignment="0" applyProtection="0"/>
    <xf numFmtId="0" fontId="185" fillId="0" borderId="36" applyNumberFormat="0" applyFill="0" applyAlignment="0" applyProtection="0"/>
    <xf numFmtId="0" fontId="186" fillId="0" borderId="36" applyNumberFormat="0" applyFill="0" applyAlignment="0" applyProtection="0"/>
    <xf numFmtId="0" fontId="186" fillId="0" borderId="36" applyNumberFormat="0" applyFill="0" applyAlignment="0" applyProtection="0"/>
    <xf numFmtId="0" fontId="186" fillId="0" borderId="36" applyNumberFormat="0" applyFill="0" applyAlignment="0" applyProtection="0"/>
    <xf numFmtId="0" fontId="20" fillId="0" borderId="5" applyNumberFormat="0" applyFont="0" applyFill="0" applyAlignment="0" applyProtection="0"/>
    <xf numFmtId="0" fontId="20" fillId="0" borderId="5" applyNumberFormat="0" applyFont="0" applyFill="0" applyAlignment="0" applyProtection="0"/>
    <xf numFmtId="0" fontId="20" fillId="0" borderId="5" applyNumberFormat="0" applyFont="0" applyFill="0" applyAlignment="0" applyProtection="0"/>
    <xf numFmtId="0" fontId="20" fillId="0" borderId="5" applyNumberFormat="0" applyFont="0" applyFill="0" applyAlignment="0" applyProtection="0"/>
    <xf numFmtId="0" fontId="20" fillId="0" borderId="5" applyNumberFormat="0" applyFont="0" applyFill="0" applyAlignment="0" applyProtection="0"/>
    <xf numFmtId="0" fontId="20" fillId="0" borderId="5" applyNumberFormat="0" applyFont="0" applyFill="0" applyAlignment="0" applyProtection="0"/>
    <xf numFmtId="0" fontId="20" fillId="0" borderId="5" applyNumberFormat="0" applyFont="0" applyFill="0" applyAlignment="0" applyProtection="0"/>
    <xf numFmtId="0" fontId="20" fillId="0" borderId="0"/>
    <xf numFmtId="0" fontId="179" fillId="0" borderId="37">
      <alignment horizontal="center"/>
    </xf>
    <xf numFmtId="167" fontId="20" fillId="0" borderId="0" applyFont="0" applyFill="0" applyBorder="0" applyAlignment="0" applyProtection="0"/>
    <xf numFmtId="267" fontId="20" fillId="0" borderId="0" applyFont="0" applyFill="0" applyBorder="0" applyAlignment="0" applyProtection="0"/>
    <xf numFmtId="182" fontId="13" fillId="0" borderId="31">
      <alignment horizontal="center"/>
    </xf>
    <xf numFmtId="268" fontId="187" fillId="0" borderId="0" applyNumberFormat="0" applyFont="0" applyFill="0" applyBorder="0" applyAlignment="0">
      <alignment horizontal="centerContinuous"/>
    </xf>
    <xf numFmtId="0" fontId="22" fillId="0" borderId="0">
      <alignment vertical="center" wrapText="1"/>
      <protection locked="0"/>
    </xf>
    <xf numFmtId="0" fontId="30" fillId="0" borderId="38"/>
    <xf numFmtId="0" fontId="11" fillId="0" borderId="0" applyNumberFormat="0" applyFill="0" applyBorder="0" applyAlignment="0" applyProtection="0"/>
    <xf numFmtId="0" fontId="20" fillId="0" borderId="0" applyNumberFormat="0" applyFill="0" applyBorder="0" applyAlignment="0" applyProtection="0"/>
    <xf numFmtId="0" fontId="152" fillId="0" borderId="0" applyNumberFormat="0" applyFill="0" applyBorder="0" applyAlignment="0" applyProtection="0"/>
    <xf numFmtId="0" fontId="152" fillId="0" borderId="0" applyNumberFormat="0" applyFill="0" applyBorder="0" applyAlignment="0" applyProtection="0"/>
    <xf numFmtId="0" fontId="88" fillId="0" borderId="23" applyNumberFormat="0" applyBorder="0" applyAlignment="0"/>
    <xf numFmtId="0" fontId="188" fillId="0" borderId="22" applyNumberFormat="0" applyBorder="0" applyAlignment="0">
      <alignment horizontal="center"/>
    </xf>
    <xf numFmtId="3" fontId="189" fillId="0" borderId="13" applyNumberFormat="0" applyBorder="0" applyAlignment="0"/>
    <xf numFmtId="0" fontId="139" fillId="0" borderId="39" applyNumberFormat="0" applyAlignment="0">
      <alignment horizontal="center"/>
    </xf>
    <xf numFmtId="266" fontId="20" fillId="0" borderId="40" applyFont="0" applyFill="0" applyBorder="0" applyProtection="0">
      <alignment horizontal="center"/>
      <protection locked="0"/>
    </xf>
    <xf numFmtId="266" fontId="20" fillId="0" borderId="40" applyFont="0" applyFill="0" applyBorder="0" applyProtection="0">
      <alignment horizontal="center"/>
      <protection locked="0"/>
    </xf>
    <xf numFmtId="266" fontId="20" fillId="0" borderId="40" applyFont="0" applyFill="0" applyBorder="0" applyProtection="0">
      <alignment horizontal="center"/>
      <protection locked="0"/>
    </xf>
    <xf numFmtId="269" fontId="90" fillId="0" borderId="41" applyFont="0" applyFill="0" applyBorder="0" applyProtection="0">
      <alignment horizontal="center"/>
    </xf>
    <xf numFmtId="269" fontId="90" fillId="0" borderId="41" applyFont="0" applyFill="0" applyBorder="0" applyProtection="0">
      <alignment horizontal="center"/>
    </xf>
    <xf numFmtId="269" fontId="90" fillId="0" borderId="41" applyFont="0" applyFill="0" applyBorder="0" applyProtection="0">
      <alignment horizontal="center"/>
    </xf>
    <xf numFmtId="38" fontId="20" fillId="0" borderId="1" applyFont="0" applyFill="0" applyBorder="0" applyAlignment="0" applyProtection="0">
      <protection locked="0"/>
    </xf>
    <xf numFmtId="15" fontId="20" fillId="0" borderId="1" applyFont="0" applyFill="0" applyBorder="0" applyProtection="0">
      <alignment horizontal="center"/>
      <protection locked="0"/>
    </xf>
    <xf numFmtId="10" fontId="20" fillId="0" borderId="1" applyFont="0" applyFill="0" applyBorder="0" applyProtection="0">
      <alignment horizontal="center"/>
      <protection locked="0"/>
    </xf>
    <xf numFmtId="270" fontId="20" fillId="0" borderId="1" applyFont="0" applyFill="0" applyBorder="0" applyProtection="0">
      <alignment horizontal="center"/>
    </xf>
    <xf numFmtId="230" fontId="127" fillId="0" borderId="0" applyFont="0" applyFill="0" applyBorder="0" applyAlignment="0" applyProtection="0"/>
    <xf numFmtId="177" fontId="20" fillId="0" borderId="0" applyFont="0" applyFill="0" applyBorder="0" applyAlignment="0" applyProtection="0"/>
    <xf numFmtId="271" fontId="20" fillId="0" borderId="0" applyFont="0" applyFill="0" applyBorder="0" applyAlignment="0" applyProtection="0"/>
    <xf numFmtId="0" fontId="114" fillId="0" borderId="42">
      <alignment horizontal="center"/>
    </xf>
    <xf numFmtId="272" fontId="13" fillId="0" borderId="0"/>
    <xf numFmtId="273" fontId="13" fillId="0" borderId="1"/>
    <xf numFmtId="3" fontId="13" fillId="38" borderId="12">
      <alignment horizontal="right" vertical="top" wrapText="1"/>
    </xf>
    <xf numFmtId="0" fontId="82" fillId="0" borderId="0"/>
    <xf numFmtId="3" fontId="11" fillId="0" borderId="0" applyNumberFormat="0" applyBorder="0" applyAlignment="0" applyProtection="0">
      <alignment horizontal="centerContinuous"/>
      <protection locked="0"/>
    </xf>
    <xf numFmtId="3" fontId="190" fillId="0" borderId="0">
      <protection locked="0"/>
    </xf>
    <xf numFmtId="0" fontId="82" fillId="0" borderId="0"/>
    <xf numFmtId="0" fontId="191" fillId="0" borderId="43" applyFill="0" applyBorder="0" applyAlignment="0">
      <alignment horizontal="center"/>
    </xf>
    <xf numFmtId="5" fontId="192" fillId="49" borderId="33">
      <alignment vertical="top"/>
    </xf>
    <xf numFmtId="5" fontId="192" fillId="49" borderId="33">
      <alignment vertical="top"/>
    </xf>
    <xf numFmtId="5" fontId="192" fillId="49" borderId="33">
      <alignment vertical="top"/>
    </xf>
    <xf numFmtId="5" fontId="19" fillId="0" borderId="44">
      <alignment horizontal="left" vertical="top"/>
    </xf>
    <xf numFmtId="0" fontId="193" fillId="0" borderId="44">
      <alignment horizontal="left" vertical="center"/>
    </xf>
    <xf numFmtId="0" fontId="176" fillId="50" borderId="1">
      <alignment horizontal="left" vertical="center"/>
    </xf>
    <xf numFmtId="6" fontId="194" fillId="51" borderId="33"/>
    <xf numFmtId="6" fontId="194" fillId="51" borderId="33"/>
    <xf numFmtId="6" fontId="194" fillId="51" borderId="33"/>
    <xf numFmtId="5" fontId="195" fillId="0" borderId="33">
      <alignment horizontal="left" vertical="top"/>
    </xf>
    <xf numFmtId="5" fontId="195" fillId="0" borderId="33">
      <alignment horizontal="left" vertical="top"/>
    </xf>
    <xf numFmtId="5" fontId="195" fillId="0" borderId="33">
      <alignment horizontal="left" vertical="top"/>
    </xf>
    <xf numFmtId="0" fontId="196" fillId="52" borderId="0">
      <alignment horizontal="left" vertical="center"/>
    </xf>
    <xf numFmtId="0" fontId="20" fillId="0" borderId="0" applyFont="0" applyFill="0" applyBorder="0" applyAlignment="0" applyProtection="0"/>
    <xf numFmtId="0" fontId="20" fillId="0" borderId="0" applyFont="0" applyFill="0" applyBorder="0" applyAlignment="0" applyProtection="0"/>
    <xf numFmtId="274" fontId="20" fillId="0" borderId="0" applyFont="0" applyFill="0" applyBorder="0" applyAlignment="0" applyProtection="0"/>
    <xf numFmtId="275" fontId="20" fillId="0" borderId="0" applyFont="0" applyFill="0" applyBorder="0" applyAlignment="0" applyProtection="0"/>
    <xf numFmtId="42" fontId="92" fillId="0" borderId="0" applyFont="0" applyFill="0" applyBorder="0" applyAlignment="0" applyProtection="0"/>
    <xf numFmtId="44" fontId="92" fillId="0" borderId="0" applyFon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8"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7" fillId="0" borderId="0" applyNumberFormat="0" applyFill="0" applyBorder="0" applyAlignment="0" applyProtection="0"/>
    <xf numFmtId="0" fontId="199" fillId="0" borderId="0" applyNumberFormat="0" applyFont="0" applyFill="0" applyBorder="0" applyProtection="0">
      <alignment horizontal="center" vertical="center" wrapText="1"/>
    </xf>
    <xf numFmtId="0" fontId="20" fillId="0" borderId="0" applyFont="0" applyFill="0" applyBorder="0" applyAlignment="0" applyProtection="0"/>
    <xf numFmtId="0" fontId="20" fillId="0" borderId="0" applyFont="0" applyFill="0" applyBorder="0" applyAlignment="0" applyProtection="0"/>
    <xf numFmtId="0" fontId="200" fillId="0" borderId="0" applyNumberFormat="0" applyFill="0" applyBorder="0" applyAlignment="0" applyProtection="0"/>
    <xf numFmtId="0" fontId="10" fillId="0" borderId="45" applyFont="0" applyBorder="0" applyAlignment="0">
      <alignment horizontal="center"/>
    </xf>
    <xf numFmtId="167" fontId="13" fillId="0" borderId="0" applyFont="0" applyFill="0" applyBorder="0" applyAlignment="0" applyProtection="0"/>
    <xf numFmtId="0" fontId="166" fillId="0" borderId="0" applyNumberFormat="0" applyFill="0" applyBorder="0" applyAlignment="0" applyProtection="0"/>
    <xf numFmtId="0" fontId="201" fillId="0" borderId="0">
      <alignment vertical="center"/>
    </xf>
    <xf numFmtId="0" fontId="202" fillId="0" borderId="0" applyFont="0" applyFill="0" applyBorder="0" applyAlignment="0" applyProtection="0"/>
    <xf numFmtId="0" fontId="202" fillId="0" borderId="0" applyFont="0" applyFill="0" applyBorder="0" applyAlignment="0" applyProtection="0"/>
    <xf numFmtId="0" fontId="5" fillId="0" borderId="0">
      <alignment vertical="center"/>
    </xf>
    <xf numFmtId="40" fontId="203" fillId="0" borderId="0" applyFont="0" applyFill="0" applyBorder="0" applyAlignment="0" applyProtection="0"/>
    <xf numFmtId="38" fontId="203" fillId="0" borderId="0" applyFont="0" applyFill="0" applyBorder="0" applyAlignment="0" applyProtection="0"/>
    <xf numFmtId="0" fontId="203" fillId="0" borderId="0" applyFont="0" applyFill="0" applyBorder="0" applyAlignment="0" applyProtection="0"/>
    <xf numFmtId="0" fontId="203" fillId="0" borderId="0" applyFont="0" applyFill="0" applyBorder="0" applyAlignment="0" applyProtection="0"/>
    <xf numFmtId="9" fontId="204" fillId="0" borderId="0" applyBorder="0" applyAlignment="0" applyProtection="0"/>
    <xf numFmtId="0" fontId="205" fillId="0" borderId="0"/>
    <xf numFmtId="0" fontId="206" fillId="0" borderId="3"/>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8" fillId="0" borderId="0" applyFont="0" applyFill="0" applyBorder="0" applyAlignment="0" applyProtection="0"/>
    <xf numFmtId="0" fontId="38" fillId="0" borderId="0" applyFont="0" applyFill="0" applyBorder="0" applyAlignment="0" applyProtection="0"/>
    <xf numFmtId="276" fontId="207" fillId="0" borderId="0" applyFont="0" applyFill="0" applyBorder="0" applyAlignment="0" applyProtection="0"/>
    <xf numFmtId="277" fontId="207" fillId="0" borderId="0" applyFont="0" applyFill="0" applyBorder="0" applyAlignment="0" applyProtection="0"/>
    <xf numFmtId="0" fontId="38" fillId="0" borderId="0"/>
    <xf numFmtId="0" fontId="208" fillId="0" borderId="0"/>
    <xf numFmtId="0" fontId="75" fillId="0" borderId="0"/>
    <xf numFmtId="200" fontId="20" fillId="0" borderId="0" applyFont="0" applyFill="0" applyBorder="0" applyAlignment="0" applyProtection="0"/>
    <xf numFmtId="201" fontId="20" fillId="0" borderId="0" applyFont="0" applyFill="0" applyBorder="0" applyAlignment="0" applyProtection="0"/>
    <xf numFmtId="201" fontId="209" fillId="0" borderId="0" applyFont="0" applyFill="0" applyBorder="0" applyAlignment="0" applyProtection="0"/>
    <xf numFmtId="167" fontId="35" fillId="0" borderId="0" applyFont="0" applyFill="0" applyBorder="0" applyAlignment="0" applyProtection="0"/>
    <xf numFmtId="169" fontId="35" fillId="0" borderId="0" applyFont="0" applyFill="0" applyBorder="0" applyAlignment="0" applyProtection="0"/>
    <xf numFmtId="0" fontId="210" fillId="0" borderId="0" applyNumberFormat="0" applyFill="0" applyBorder="0" applyAlignment="0" applyProtection="0"/>
    <xf numFmtId="0" fontId="211" fillId="0" borderId="0" applyNumberFormat="0" applyFill="0" applyBorder="0" applyAlignment="0" applyProtection="0">
      <alignment vertical="top"/>
      <protection locked="0"/>
    </xf>
    <xf numFmtId="0" fontId="212" fillId="0" borderId="0"/>
    <xf numFmtId="0" fontId="213" fillId="0" borderId="0"/>
    <xf numFmtId="201" fontId="20" fillId="0" borderId="0" applyFont="0" applyFill="0" applyBorder="0" applyAlignment="0" applyProtection="0"/>
    <xf numFmtId="200" fontId="20" fillId="0" borderId="0" applyFont="0" applyFill="0" applyBorder="0" applyAlignment="0" applyProtection="0"/>
    <xf numFmtId="0" fontId="214" fillId="0" borderId="0"/>
    <xf numFmtId="177" fontId="35" fillId="0" borderId="0" applyFont="0" applyFill="0" applyBorder="0" applyAlignment="0" applyProtection="0"/>
    <xf numFmtId="6" fontId="25" fillId="0" borderId="0" applyFont="0" applyFill="0" applyBorder="0" applyAlignment="0" applyProtection="0"/>
    <xf numFmtId="190" fontId="35" fillId="0" borderId="0" applyFont="0" applyFill="0" applyBorder="0" applyAlignment="0" applyProtection="0"/>
    <xf numFmtId="0" fontId="215" fillId="0" borderId="0" applyNumberFormat="0" applyFill="0" applyBorder="0" applyAlignment="0" applyProtection="0"/>
    <xf numFmtId="0" fontId="216"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0" fontId="217" fillId="0" borderId="0" applyNumberFormat="0" applyFill="0" applyBorder="0" applyAlignment="0" applyProtection="0">
      <alignment vertical="top"/>
      <protection locked="0"/>
    </xf>
    <xf numFmtId="168" fontId="20" fillId="0" borderId="0" applyFont="0" applyFill="0" applyBorder="0" applyAlignment="0" applyProtection="0"/>
    <xf numFmtId="166" fontId="20" fillId="0" borderId="0" applyFont="0" applyFill="0" applyBorder="0" applyAlignment="0" applyProtection="0"/>
    <xf numFmtId="0" fontId="218" fillId="0" borderId="0" applyNumberFormat="0" applyFill="0" applyBorder="0" applyAlignment="0" applyProtection="0">
      <alignment vertical="top"/>
      <protection locked="0"/>
    </xf>
    <xf numFmtId="0" fontId="218" fillId="0" borderId="0" applyNumberFormat="0" applyFill="0" applyBorder="0" applyAlignment="0" applyProtection="0">
      <alignment vertical="top"/>
      <protection locked="0"/>
    </xf>
    <xf numFmtId="0" fontId="218" fillId="0" borderId="0" applyNumberFormat="0" applyFill="0" applyBorder="0" applyAlignment="0" applyProtection="0">
      <alignment vertical="top"/>
      <protection locked="0"/>
    </xf>
    <xf numFmtId="0" fontId="218" fillId="0" borderId="0" applyNumberFormat="0" applyFill="0" applyBorder="0" applyAlignment="0" applyProtection="0">
      <alignment vertical="top"/>
      <protection locked="0"/>
    </xf>
    <xf numFmtId="0" fontId="218" fillId="0" borderId="0" applyNumberFormat="0" applyFill="0" applyBorder="0" applyAlignment="0" applyProtection="0">
      <alignment vertical="top"/>
      <protection locked="0"/>
    </xf>
    <xf numFmtId="0" fontId="218" fillId="0" borderId="0" applyNumberFormat="0" applyFill="0" applyBorder="0" applyAlignment="0" applyProtection="0">
      <alignment vertical="top"/>
      <protection locked="0"/>
    </xf>
    <xf numFmtId="169" fontId="234" fillId="0" borderId="0" applyFont="0" applyFill="0" applyBorder="0" applyAlignment="0" applyProtection="0"/>
    <xf numFmtId="0" fontId="235" fillId="0" borderId="0"/>
    <xf numFmtId="0" fontId="77" fillId="0" borderId="0"/>
    <xf numFmtId="0" fontId="232" fillId="0" borderId="0"/>
  </cellStyleXfs>
  <cellXfs count="495">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horizontal="center"/>
    </xf>
    <xf numFmtId="172" fontId="4" fillId="0" borderId="0" xfId="0" applyNumberFormat="1" applyFont="1" applyAlignment="1">
      <alignment horizontal="center"/>
    </xf>
    <xf numFmtId="0" fontId="5" fillId="0" borderId="0" xfId="0" applyFont="1"/>
    <xf numFmtId="172" fontId="3" fillId="0" borderId="0" xfId="1006" applyNumberFormat="1" applyFont="1" applyFill="1"/>
    <xf numFmtId="172" fontId="5" fillId="0" borderId="0" xfId="0" applyNumberFormat="1" applyFont="1"/>
    <xf numFmtId="172" fontId="1" fillId="0" borderId="0" xfId="0" applyNumberFormat="1" applyFont="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43" fontId="8" fillId="4" borderId="0" xfId="0" applyNumberFormat="1" applyFont="1" applyFill="1"/>
    <xf numFmtId="0" fontId="8" fillId="4" borderId="0" xfId="0" applyFont="1" applyFill="1"/>
    <xf numFmtId="0" fontId="2" fillId="0" borderId="1" xfId="0" applyFont="1" applyBorder="1"/>
    <xf numFmtId="172" fontId="2" fillId="0" borderId="1" xfId="1006" applyNumberFormat="1" applyFont="1" applyFill="1" applyBorder="1"/>
    <xf numFmtId="172" fontId="2" fillId="0" borderId="1" xfId="1006" applyNumberFormat="1" applyFont="1" applyFill="1" applyBorder="1" applyAlignment="1">
      <alignment vertical="center"/>
    </xf>
    <xf numFmtId="0" fontId="1" fillId="0" borderId="1" xfId="0" applyFont="1" applyBorder="1"/>
    <xf numFmtId="172" fontId="1" fillId="0" borderId="1" xfId="1006" applyNumberFormat="1" applyFont="1" applyFill="1" applyBorder="1"/>
    <xf numFmtId="172" fontId="1" fillId="0" borderId="1" xfId="1006" applyNumberFormat="1" applyFont="1" applyFill="1" applyBorder="1" applyAlignment="1">
      <alignment vertical="center"/>
    </xf>
    <xf numFmtId="0" fontId="1" fillId="0" borderId="0" xfId="0" applyFont="1" applyAlignment="1">
      <alignment horizontal="right"/>
    </xf>
    <xf numFmtId="172" fontId="2" fillId="0" borderId="0" xfId="0" applyNumberFormat="1" applyFont="1"/>
    <xf numFmtId="172" fontId="1" fillId="0" borderId="0" xfId="1006" applyNumberFormat="1" applyFont="1" applyFill="1"/>
    <xf numFmtId="0" fontId="5" fillId="0" borderId="0" xfId="0" applyFont="1" applyAlignment="1">
      <alignment horizontal="center"/>
    </xf>
    <xf numFmtId="0" fontId="221" fillId="0" borderId="0" xfId="0" applyFont="1"/>
    <xf numFmtId="167" fontId="5" fillId="0" borderId="0" xfId="1015" applyFont="1" applyFill="1" applyBorder="1" applyAlignment="1">
      <alignment horizontal="center"/>
    </xf>
    <xf numFmtId="0" fontId="4" fillId="0" borderId="0" xfId="0" applyFont="1"/>
    <xf numFmtId="173" fontId="4" fillId="0" borderId="0" xfId="0" applyNumberFormat="1" applyFont="1"/>
    <xf numFmtId="0" fontId="3" fillId="0" borderId="1" xfId="0" applyFont="1" applyBorder="1" applyAlignment="1">
      <alignment horizontal="center" vertical="center" wrapText="1"/>
    </xf>
    <xf numFmtId="2" fontId="3" fillId="0" borderId="1" xfId="1231" applyNumberFormat="1" applyFont="1" applyFill="1" applyBorder="1" applyAlignment="1">
      <alignment horizontal="center" vertical="center" wrapText="1"/>
    </xf>
    <xf numFmtId="173" fontId="3" fillId="0" borderId="1" xfId="0" applyNumberFormat="1" applyFont="1" applyBorder="1" applyAlignment="1">
      <alignment horizontal="left" vertical="center" wrapText="1"/>
    </xf>
    <xf numFmtId="3" fontId="3" fillId="0" borderId="1" xfId="1231" applyNumberFormat="1" applyFont="1" applyFill="1" applyBorder="1" applyAlignment="1">
      <alignment horizontal="right" vertical="center" wrapText="1"/>
    </xf>
    <xf numFmtId="3" fontId="3" fillId="0" borderId="1" xfId="0" applyNumberFormat="1" applyFont="1" applyBorder="1" applyAlignment="1">
      <alignment horizontal="right" vertical="center" wrapText="1"/>
    </xf>
    <xf numFmtId="172" fontId="3" fillId="0" borderId="1" xfId="1006" applyNumberFormat="1" applyFont="1" applyFill="1" applyBorder="1" applyAlignment="1">
      <alignment horizontal="right" vertical="center" wrapText="1"/>
    </xf>
    <xf numFmtId="173" fontId="5" fillId="0" borderId="1" xfId="0" applyNumberFormat="1" applyFont="1" applyBorder="1" applyAlignment="1">
      <alignment horizontal="left" vertical="center" wrapText="1"/>
    </xf>
    <xf numFmtId="172" fontId="5" fillId="0" borderId="1" xfId="1006" applyNumberFormat="1" applyFont="1" applyFill="1" applyBorder="1" applyAlignment="1">
      <alignment horizontal="right" vertical="center" wrapText="1"/>
    </xf>
    <xf numFmtId="1" fontId="3" fillId="0" borderId="1" xfId="1231" applyNumberFormat="1" applyFont="1" applyFill="1" applyBorder="1" applyAlignment="1">
      <alignment horizontal="center" vertical="center" wrapText="1"/>
    </xf>
    <xf numFmtId="2" fontId="5" fillId="0" borderId="1" xfId="1231" applyNumberFormat="1" applyFont="1" applyFill="1" applyBorder="1" applyAlignment="1">
      <alignment horizontal="center" vertical="center" wrapText="1"/>
    </xf>
    <xf numFmtId="2" fontId="4" fillId="0" borderId="1" xfId="1231" applyNumberFormat="1" applyFont="1" applyFill="1" applyBorder="1" applyAlignment="1">
      <alignment horizontal="center" vertical="center" wrapText="1"/>
    </xf>
    <xf numFmtId="172" fontId="4" fillId="0" borderId="1" xfId="1006" applyNumberFormat="1" applyFont="1" applyFill="1" applyBorder="1" applyAlignment="1">
      <alignment horizontal="right" vertical="center" wrapText="1"/>
    </xf>
    <xf numFmtId="173" fontId="5" fillId="0" borderId="1" xfId="0" quotePrefix="1" applyNumberFormat="1" applyFont="1" applyBorder="1" applyAlignment="1">
      <alignment horizontal="left" vertical="center" wrapText="1"/>
    </xf>
    <xf numFmtId="172" fontId="5" fillId="0" borderId="1" xfId="1006" applyNumberFormat="1" applyFont="1" applyFill="1" applyBorder="1" applyAlignment="1" applyProtection="1">
      <alignment horizontal="right" vertical="center" wrapText="1"/>
    </xf>
    <xf numFmtId="175" fontId="5" fillId="0" borderId="1" xfId="0" quotePrefix="1" applyNumberFormat="1" applyFont="1" applyBorder="1" applyAlignment="1">
      <alignment horizontal="left" vertical="center" wrapText="1"/>
    </xf>
    <xf numFmtId="174" fontId="5" fillId="0" borderId="1" xfId="2138" quotePrefix="1" applyNumberFormat="1" applyFont="1" applyBorder="1" applyAlignment="1">
      <alignment horizontal="left" vertical="center" wrapText="1"/>
    </xf>
    <xf numFmtId="174" fontId="5" fillId="0" borderId="1" xfId="2138" applyNumberFormat="1" applyFont="1" applyBorder="1" applyAlignment="1">
      <alignment horizontal="left" vertical="center" wrapText="1"/>
    </xf>
    <xf numFmtId="174" fontId="4" fillId="0" borderId="1" xfId="2138" quotePrefix="1" applyNumberFormat="1" applyFont="1" applyBorder="1" applyAlignment="1">
      <alignment horizontal="left" vertical="center" wrapText="1"/>
    </xf>
    <xf numFmtId="174" fontId="4" fillId="0" borderId="1" xfId="2138" applyNumberFormat="1" applyFont="1" applyBorder="1" applyAlignment="1">
      <alignment horizontal="left" vertical="center" wrapText="1"/>
    </xf>
    <xf numFmtId="0" fontId="5" fillId="0" borderId="1" xfId="0" quotePrefix="1" applyFont="1" applyBorder="1" applyAlignment="1">
      <alignment horizontal="left" vertical="center" wrapText="1"/>
    </xf>
    <xf numFmtId="173" fontId="5" fillId="0" borderId="1" xfId="0" quotePrefix="1" applyNumberFormat="1" applyFont="1" applyBorder="1" applyAlignment="1">
      <alignment vertical="center" wrapText="1"/>
    </xf>
    <xf numFmtId="173" fontId="3" fillId="0" borderId="1" xfId="0" applyNumberFormat="1" applyFont="1" applyBorder="1" applyAlignment="1">
      <alignment vertical="center" wrapText="1"/>
    </xf>
    <xf numFmtId="1" fontId="5" fillId="0" borderId="1" xfId="1231" applyNumberFormat="1" applyFont="1" applyFill="1" applyBorder="1" applyAlignment="1">
      <alignment horizontal="center" vertical="center" wrapText="1"/>
    </xf>
    <xf numFmtId="173" fontId="5" fillId="0" borderId="1" xfId="0" applyNumberFormat="1" applyFont="1" applyBorder="1" applyAlignment="1">
      <alignment vertical="center" wrapText="1"/>
    </xf>
    <xf numFmtId="176" fontId="5" fillId="0" borderId="1" xfId="1231" applyNumberFormat="1" applyFont="1" applyFill="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1" xfId="0" applyFont="1" applyBorder="1" applyAlignment="1">
      <alignment vertical="center" wrapText="1"/>
    </xf>
    <xf numFmtId="173" fontId="3" fillId="0" borderId="1" xfId="1006" applyNumberFormat="1" applyFont="1" applyFill="1" applyBorder="1" applyAlignment="1">
      <alignment horizontal="right" vertical="center" wrapText="1"/>
    </xf>
    <xf numFmtId="1" fontId="3" fillId="0" borderId="1" xfId="0" applyNumberFormat="1" applyFont="1" applyBorder="1" applyAlignment="1">
      <alignment horizontal="center" vertical="center" wrapText="1"/>
    </xf>
    <xf numFmtId="0" fontId="5" fillId="0" borderId="1" xfId="0" quotePrefix="1" applyFont="1" applyBorder="1" applyAlignment="1">
      <alignment vertical="center" wrapText="1"/>
    </xf>
    <xf numFmtId="3" fontId="5" fillId="0" borderId="1" xfId="0" applyNumberFormat="1" applyFont="1" applyBorder="1" applyAlignment="1">
      <alignment horizontal="right" vertical="center" wrapText="1"/>
    </xf>
    <xf numFmtId="173" fontId="5" fillId="0" borderId="1" xfId="1006" applyNumberFormat="1" applyFont="1" applyFill="1" applyBorder="1" applyAlignment="1">
      <alignment horizontal="right" vertical="center" wrapText="1"/>
    </xf>
    <xf numFmtId="173" fontId="5" fillId="0" borderId="0" xfId="0" applyNumberFormat="1" applyFont="1"/>
    <xf numFmtId="172" fontId="5" fillId="0" borderId="0" xfId="1231" applyNumberFormat="1" applyFont="1" applyFill="1"/>
    <xf numFmtId="3" fontId="5" fillId="0" borderId="0" xfId="0" applyNumberFormat="1" applyFont="1"/>
    <xf numFmtId="173" fontId="1" fillId="0" borderId="1" xfId="0" applyNumberFormat="1" applyFont="1" applyBorder="1" applyAlignment="1">
      <alignment horizontal="left" vertical="center" wrapText="1"/>
    </xf>
    <xf numFmtId="173" fontId="2" fillId="0" borderId="1" xfId="0" applyNumberFormat="1" applyFont="1" applyBorder="1" applyAlignment="1">
      <alignment horizontal="left" vertical="center" wrapText="1"/>
    </xf>
    <xf numFmtId="173" fontId="1" fillId="0" borderId="1" xfId="0" applyNumberFormat="1" applyFont="1" applyBorder="1" applyAlignment="1">
      <alignment vertical="center" wrapText="1"/>
    </xf>
    <xf numFmtId="176" fontId="5" fillId="0" borderId="1" xfId="1243" applyNumberFormat="1" applyFont="1" applyFill="1" applyBorder="1" applyAlignment="1">
      <alignment horizontal="center" vertical="center" wrapText="1"/>
    </xf>
    <xf numFmtId="0" fontId="1" fillId="0" borderId="1" xfId="0" applyFont="1" applyBorder="1" applyAlignment="1">
      <alignment vertical="center" wrapText="1"/>
    </xf>
    <xf numFmtId="2" fontId="2" fillId="0" borderId="1" xfId="1243" applyNumberFormat="1" applyFont="1" applyFill="1" applyBorder="1" applyAlignment="1">
      <alignment horizontal="center" vertical="center" wrapText="1"/>
    </xf>
    <xf numFmtId="172" fontId="2" fillId="0" borderId="1" xfId="1006" applyNumberFormat="1" applyFont="1" applyFill="1" applyBorder="1" applyAlignment="1">
      <alignment horizontal="right" vertical="center" wrapText="1"/>
    </xf>
    <xf numFmtId="1" fontId="1" fillId="0" borderId="1" xfId="1243" applyNumberFormat="1" applyFont="1" applyFill="1" applyBorder="1" applyAlignment="1">
      <alignment horizontal="center" vertical="center" wrapText="1"/>
    </xf>
    <xf numFmtId="172" fontId="1" fillId="0" borderId="1" xfId="1006" applyNumberFormat="1" applyFont="1" applyFill="1" applyBorder="1" applyAlignment="1">
      <alignment horizontal="right" vertical="center" wrapText="1"/>
    </xf>
    <xf numFmtId="172" fontId="1" fillId="0" borderId="1" xfId="1006" applyNumberFormat="1" applyFont="1" applyFill="1" applyBorder="1" applyAlignment="1">
      <alignment horizontal="right" vertical="center" wrapText="1" shrinkToFit="1"/>
    </xf>
    <xf numFmtId="0" fontId="1" fillId="0" borderId="1" xfId="1987" applyFont="1" applyBorder="1" applyAlignment="1">
      <alignment horizontal="left" vertical="center" wrapText="1"/>
    </xf>
    <xf numFmtId="0" fontId="1" fillId="0" borderId="1" xfId="0" applyFont="1" applyBorder="1" applyAlignment="1">
      <alignment horizontal="left" vertical="center" wrapText="1"/>
    </xf>
    <xf numFmtId="175" fontId="1" fillId="0" borderId="1" xfId="0" applyNumberFormat="1" applyFont="1" applyBorder="1" applyAlignment="1">
      <alignment horizontal="left" vertical="center" wrapText="1"/>
    </xf>
    <xf numFmtId="176" fontId="2" fillId="0" borderId="1" xfId="1243" applyNumberFormat="1" applyFont="1" applyFill="1" applyBorder="1" applyAlignment="1">
      <alignment horizontal="center" vertical="center" wrapText="1"/>
    </xf>
    <xf numFmtId="173" fontId="2" fillId="0" borderId="1" xfId="0" applyNumberFormat="1" applyFont="1" applyBorder="1" applyAlignment="1">
      <alignment vertical="center" wrapText="1"/>
    </xf>
    <xf numFmtId="172" fontId="12" fillId="0" borderId="1" xfId="1006" applyNumberFormat="1" applyFont="1" applyFill="1" applyBorder="1" applyAlignment="1">
      <alignment horizontal="right" vertical="center" wrapText="1"/>
    </xf>
    <xf numFmtId="0" fontId="2" fillId="0" borderId="1" xfId="2137" applyFont="1" applyBorder="1" applyAlignment="1">
      <alignment horizontal="center" vertical="center" wrapText="1"/>
    </xf>
    <xf numFmtId="0" fontId="2" fillId="0" borderId="1" xfId="2137" applyFont="1" applyBorder="1" applyAlignment="1">
      <alignment vertical="center" wrapText="1"/>
    </xf>
    <xf numFmtId="0" fontId="2" fillId="0" borderId="1" xfId="0" applyFont="1" applyBorder="1" applyAlignment="1">
      <alignment vertical="center" wrapText="1"/>
    </xf>
    <xf numFmtId="172" fontId="4" fillId="0" borderId="0" xfId="0" applyNumberFormat="1" applyFont="1"/>
    <xf numFmtId="278" fontId="5" fillId="0" borderId="7" xfId="1209" applyNumberFormat="1" applyFont="1" applyFill="1" applyBorder="1" applyAlignment="1">
      <alignment horizontal="center" vertical="center" wrapText="1"/>
    </xf>
    <xf numFmtId="279" fontId="5" fillId="0" borderId="7" xfId="1129" applyNumberFormat="1" applyFont="1" applyFill="1" applyBorder="1" applyAlignment="1">
      <alignment horizontal="right" vertical="center" wrapText="1"/>
    </xf>
    <xf numFmtId="172" fontId="226" fillId="0" borderId="1" xfId="1006" applyNumberFormat="1" applyFont="1" applyFill="1" applyBorder="1" applyAlignment="1">
      <alignment horizontal="right" vertical="center" wrapText="1"/>
    </xf>
    <xf numFmtId="167" fontId="4" fillId="0" borderId="0" xfId="0" applyNumberFormat="1" applyFont="1"/>
    <xf numFmtId="2" fontId="3" fillId="0" borderId="1" xfId="1243" applyNumberFormat="1" applyFont="1" applyFill="1" applyBorder="1" applyAlignment="1">
      <alignment horizontal="center" vertical="center" wrapText="1"/>
    </xf>
    <xf numFmtId="1" fontId="5" fillId="0" borderId="1" xfId="1243" applyNumberFormat="1" applyFont="1" applyFill="1" applyBorder="1" applyAlignment="1">
      <alignment horizontal="center" vertical="center" wrapText="1"/>
    </xf>
    <xf numFmtId="1" fontId="3" fillId="0" borderId="1" xfId="1243" applyNumberFormat="1" applyFont="1" applyFill="1" applyBorder="1" applyAlignment="1">
      <alignment horizontal="center" vertical="center" wrapText="1"/>
    </xf>
    <xf numFmtId="1" fontId="5" fillId="4" borderId="1" xfId="1243" applyNumberFormat="1" applyFont="1" applyFill="1" applyBorder="1" applyAlignment="1">
      <alignment horizontal="center" vertical="center" wrapText="1"/>
    </xf>
    <xf numFmtId="173" fontId="5" fillId="4" borderId="1" xfId="0" applyNumberFormat="1" applyFont="1" applyFill="1" applyBorder="1" applyAlignment="1">
      <alignment vertical="center" wrapText="1"/>
    </xf>
    <xf numFmtId="172" fontId="5" fillId="4" borderId="1" xfId="1006" applyNumberFormat="1" applyFont="1" applyFill="1" applyBorder="1" applyAlignment="1">
      <alignment horizontal="right" vertical="center" wrapText="1"/>
    </xf>
    <xf numFmtId="0" fontId="5" fillId="4" borderId="0" xfId="0" applyFont="1" applyFill="1"/>
    <xf numFmtId="0" fontId="227" fillId="0" borderId="1" xfId="1209" applyNumberFormat="1" applyFont="1" applyFill="1" applyBorder="1" applyAlignment="1">
      <alignment horizontal="center" vertical="center" wrapText="1"/>
    </xf>
    <xf numFmtId="0" fontId="5" fillId="0" borderId="7" xfId="0" applyFont="1" applyBorder="1" applyAlignment="1">
      <alignment horizontal="center" vertical="center" wrapText="1"/>
    </xf>
    <xf numFmtId="0" fontId="5" fillId="0" borderId="7" xfId="0" applyFont="1" applyBorder="1" applyAlignment="1">
      <alignment horizontal="left" vertical="center" wrapText="1"/>
    </xf>
    <xf numFmtId="0" fontId="2" fillId="0" borderId="33" xfId="2007" applyFont="1" applyBorder="1" applyAlignment="1">
      <alignment horizontal="center" vertical="center" wrapText="1"/>
    </xf>
    <xf numFmtId="0" fontId="227" fillId="0" borderId="1" xfId="2139"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0" fontId="4" fillId="0" borderId="0" xfId="0" applyFont="1" applyAlignment="1">
      <alignment vertical="center"/>
    </xf>
    <xf numFmtId="280" fontId="3" fillId="0" borderId="1" xfId="1006" applyNumberFormat="1" applyFont="1" applyBorder="1" applyAlignment="1">
      <alignment horizontal="center" vertical="center" wrapText="1"/>
    </xf>
    <xf numFmtId="172" fontId="3" fillId="0" borderId="1" xfId="1006" applyNumberFormat="1" applyFont="1" applyBorder="1" applyAlignment="1">
      <alignment horizontal="right" vertical="center" wrapText="1"/>
    </xf>
    <xf numFmtId="172" fontId="3" fillId="0" borderId="1" xfId="1006" applyNumberFormat="1" applyFont="1" applyBorder="1" applyAlignment="1">
      <alignment horizontal="center" vertical="center" wrapText="1"/>
    </xf>
    <xf numFmtId="0" fontId="3" fillId="0" borderId="1" xfId="0" quotePrefix="1" applyFont="1" applyBorder="1" applyAlignment="1">
      <alignment horizontal="left" vertical="center" wrapText="1"/>
    </xf>
    <xf numFmtId="172" fontId="5" fillId="0" borderId="1" xfId="1006" applyNumberFormat="1" applyFont="1" applyBorder="1" applyAlignment="1">
      <alignment horizontal="center" vertical="center" wrapText="1"/>
    </xf>
    <xf numFmtId="0" fontId="236" fillId="0" borderId="50" xfId="0" applyFont="1" applyBorder="1" applyAlignment="1">
      <alignment horizontal="center" vertical="center" wrapText="1"/>
    </xf>
    <xf numFmtId="0" fontId="236" fillId="0" borderId="50" xfId="0" applyFont="1" applyBorder="1" applyAlignment="1">
      <alignment horizontal="left" vertical="center" wrapText="1"/>
    </xf>
    <xf numFmtId="0" fontId="237" fillId="0" borderId="50" xfId="0" applyFont="1" applyBorder="1" applyAlignment="1">
      <alignment horizontal="center" vertical="center" wrapText="1"/>
    </xf>
    <xf numFmtId="0" fontId="237" fillId="53" borderId="50" xfId="0" applyFont="1" applyFill="1" applyBorder="1" applyAlignment="1">
      <alignment vertical="center" wrapText="1"/>
    </xf>
    <xf numFmtId="0" fontId="237" fillId="0" borderId="50" xfId="0" applyFont="1" applyBorder="1" applyAlignment="1">
      <alignment horizontal="left" vertical="center" wrapText="1"/>
    </xf>
    <xf numFmtId="0" fontId="237" fillId="53" borderId="50" xfId="0" applyFont="1" applyFill="1" applyBorder="1" applyAlignment="1">
      <alignment horizontal="left" vertical="center" wrapText="1"/>
    </xf>
    <xf numFmtId="0" fontId="237" fillId="54" borderId="50" xfId="0" applyFont="1" applyFill="1" applyBorder="1" applyAlignment="1">
      <alignment vertical="center" wrapText="1"/>
    </xf>
    <xf numFmtId="41" fontId="236" fillId="0" borderId="50" xfId="0" applyNumberFormat="1" applyFont="1" applyBorder="1" applyAlignment="1">
      <alignment horizontal="right" vertical="center" wrapText="1"/>
    </xf>
    <xf numFmtId="41" fontId="236" fillId="0" borderId="50" xfId="0" applyNumberFormat="1" applyFont="1" applyBorder="1" applyAlignment="1">
      <alignment horizontal="center" vertical="center" wrapText="1"/>
    </xf>
    <xf numFmtId="41" fontId="236" fillId="0" borderId="50" xfId="0" applyNumberFormat="1" applyFont="1" applyBorder="1" applyAlignment="1">
      <alignment vertical="center" wrapText="1"/>
    </xf>
    <xf numFmtId="41" fontId="237" fillId="0" borderId="50" xfId="0" applyNumberFormat="1" applyFont="1" applyBorder="1" applyAlignment="1">
      <alignment horizontal="right" vertical="center" wrapText="1"/>
    </xf>
    <xf numFmtId="41" fontId="237" fillId="0" borderId="50" xfId="0" applyNumberFormat="1" applyFont="1" applyBorder="1" applyAlignment="1">
      <alignment horizontal="center" vertical="center" wrapText="1"/>
    </xf>
    <xf numFmtId="41" fontId="237" fillId="0" borderId="50" xfId="0" applyNumberFormat="1" applyFont="1" applyBorder="1" applyAlignment="1">
      <alignment vertical="center" wrapText="1"/>
    </xf>
    <xf numFmtId="0" fontId="237" fillId="0" borderId="50" xfId="0" applyFont="1" applyBorder="1" applyAlignment="1">
      <alignment vertical="center" wrapText="1"/>
    </xf>
    <xf numFmtId="3" fontId="237" fillId="0" borderId="50" xfId="0" applyNumberFormat="1" applyFont="1" applyBorder="1" applyAlignment="1">
      <alignment vertical="center" wrapText="1"/>
    </xf>
    <xf numFmtId="0" fontId="238" fillId="0" borderId="0" xfId="0" applyFont="1" applyAlignment="1">
      <alignment vertical="center" wrapText="1"/>
    </xf>
    <xf numFmtId="0" fontId="236" fillId="0" borderId="53" xfId="0" applyFont="1" applyBorder="1" applyAlignment="1">
      <alignment vertical="center" wrapText="1"/>
    </xf>
    <xf numFmtId="43" fontId="240" fillId="55" borderId="1" xfId="1025" applyFont="1" applyFill="1" applyBorder="1" applyAlignment="1">
      <alignment horizontal="center" vertical="center" wrapText="1"/>
    </xf>
    <xf numFmtId="0" fontId="241" fillId="0" borderId="52" xfId="0" applyFont="1" applyBorder="1" applyAlignment="1">
      <alignment horizontal="center" vertical="center" wrapText="1"/>
    </xf>
    <xf numFmtId="0" fontId="241" fillId="55" borderId="52" xfId="0" applyFont="1" applyFill="1" applyBorder="1" applyAlignment="1">
      <alignment horizontal="center" vertical="center" wrapText="1"/>
    </xf>
    <xf numFmtId="0" fontId="241" fillId="0" borderId="57" xfId="0" applyFont="1" applyBorder="1" applyAlignment="1">
      <alignment horizontal="center" vertical="center" wrapText="1"/>
    </xf>
    <xf numFmtId="0" fontId="224" fillId="0" borderId="57" xfId="0" applyFont="1" applyBorder="1" applyAlignment="1">
      <alignment horizontal="center" vertical="center"/>
    </xf>
    <xf numFmtId="3" fontId="237" fillId="0" borderId="0" xfId="0" applyNumberFormat="1" applyFont="1" applyAlignment="1">
      <alignment vertical="center" wrapText="1"/>
    </xf>
    <xf numFmtId="281" fontId="237" fillId="0" borderId="50" xfId="0" applyNumberFormat="1" applyFont="1" applyBorder="1" applyAlignment="1">
      <alignment vertical="center" wrapText="1"/>
    </xf>
    <xf numFmtId="0" fontId="242" fillId="0" borderId="0" xfId="0" applyFont="1"/>
    <xf numFmtId="0" fontId="243" fillId="0" borderId="0" xfId="0" applyFont="1"/>
    <xf numFmtId="0" fontId="244" fillId="0" borderId="0" xfId="0" applyFont="1"/>
    <xf numFmtId="41" fontId="238" fillId="0" borderId="0" xfId="0" applyNumberFormat="1" applyFont="1" applyAlignment="1">
      <alignment vertical="center" wrapText="1"/>
    </xf>
    <xf numFmtId="41" fontId="223" fillId="0" borderId="50" xfId="0" applyNumberFormat="1" applyFont="1" applyBorder="1" applyAlignment="1">
      <alignment horizontal="right" vertical="center" wrapText="1"/>
    </xf>
    <xf numFmtId="0" fontId="245" fillId="55" borderId="52" xfId="0" applyFont="1" applyFill="1" applyBorder="1" applyAlignment="1">
      <alignment horizontal="center" vertical="center" wrapText="1"/>
    </xf>
    <xf numFmtId="0" fontId="245" fillId="0" borderId="60" xfId="0" applyFont="1" applyBorder="1" applyAlignment="1">
      <alignment horizontal="center" vertical="center" wrapText="1"/>
    </xf>
    <xf numFmtId="0" fontId="229" fillId="0" borderId="7" xfId="0" applyFont="1" applyBorder="1" applyAlignment="1">
      <alignment vertical="center"/>
    </xf>
    <xf numFmtId="0" fontId="245" fillId="0" borderId="57" xfId="0" applyFont="1" applyBorder="1" applyAlignment="1">
      <alignment horizontal="center" vertical="center" wrapText="1"/>
    </xf>
    <xf numFmtId="0" fontId="222" fillId="0" borderId="0" xfId="0" applyFont="1" applyAlignment="1">
      <alignment vertical="center"/>
    </xf>
    <xf numFmtId="278" fontId="2" fillId="0" borderId="33" xfId="1209" applyNumberFormat="1" applyFont="1" applyFill="1" applyBorder="1" applyAlignment="1">
      <alignment horizontal="center" vertical="center" wrapText="1"/>
    </xf>
    <xf numFmtId="0" fontId="2" fillId="55" borderId="1" xfId="0" applyFont="1" applyFill="1" applyBorder="1" applyAlignment="1">
      <alignment horizontal="center" vertical="center" wrapText="1"/>
    </xf>
    <xf numFmtId="41" fontId="242" fillId="0" borderId="0" xfId="0" applyNumberFormat="1" applyFont="1"/>
    <xf numFmtId="0" fontId="247" fillId="0" borderId="0" xfId="0" applyFont="1" applyAlignment="1">
      <alignment vertical="center"/>
    </xf>
    <xf numFmtId="41" fontId="236" fillId="0" borderId="50" xfId="0" applyNumberFormat="1" applyFont="1" applyBorder="1" applyAlignment="1">
      <alignment horizontal="left" vertical="center" wrapText="1"/>
    </xf>
    <xf numFmtId="41" fontId="237" fillId="0" borderId="50" xfId="0" applyNumberFormat="1" applyFont="1" applyBorder="1" applyAlignment="1">
      <alignment horizontal="left" vertical="center" wrapText="1"/>
    </xf>
    <xf numFmtId="0" fontId="226" fillId="0" borderId="0" xfId="0" applyFont="1" applyAlignment="1">
      <alignment horizontal="center"/>
    </xf>
    <xf numFmtId="0" fontId="223" fillId="0" borderId="0" xfId="0" applyFont="1" applyAlignment="1">
      <alignment horizontal="right"/>
    </xf>
    <xf numFmtId="0" fontId="5" fillId="0" borderId="1" xfId="0" applyFont="1" applyBorder="1" applyAlignment="1">
      <alignment horizontal="left" vertical="center" wrapText="1"/>
    </xf>
    <xf numFmtId="0" fontId="227" fillId="56" borderId="1" xfId="1209" applyNumberFormat="1" applyFont="1" applyFill="1" applyBorder="1" applyAlignment="1">
      <alignment horizontal="center" vertical="center" wrapText="1"/>
    </xf>
    <xf numFmtId="169" fontId="249" fillId="0" borderId="0" xfId="1006" applyFont="1" applyFill="1" applyAlignment="1">
      <alignment horizontal="center" vertical="center" wrapText="1"/>
    </xf>
    <xf numFmtId="169" fontId="250" fillId="0" borderId="0" xfId="1006" applyFont="1" applyFill="1" applyAlignment="1">
      <alignment horizontal="center" vertical="center" wrapText="1"/>
    </xf>
    <xf numFmtId="172" fontId="3" fillId="0" borderId="1" xfId="0" applyNumberFormat="1" applyFont="1" applyBorder="1" applyAlignment="1">
      <alignment horizontal="center" vertical="center" wrapText="1"/>
    </xf>
    <xf numFmtId="172" fontId="5" fillId="0" borderId="1" xfId="1006" applyNumberFormat="1" applyFont="1" applyBorder="1" applyAlignment="1">
      <alignment horizontal="right" vertical="center" wrapText="1"/>
    </xf>
    <xf numFmtId="0" fontId="230" fillId="0" borderId="0" xfId="0" applyFont="1" applyAlignment="1">
      <alignment vertical="center"/>
    </xf>
    <xf numFmtId="0" fontId="231" fillId="0" borderId="0" xfId="0" applyFont="1" applyAlignment="1">
      <alignment vertical="center"/>
    </xf>
    <xf numFmtId="0" fontId="230" fillId="0" borderId="0" xfId="0" applyFont="1" applyAlignment="1">
      <alignment horizontal="center" vertical="center"/>
    </xf>
    <xf numFmtId="0" fontId="251" fillId="0" borderId="0" xfId="0" applyFont="1"/>
    <xf numFmtId="0" fontId="253" fillId="0" borderId="0" xfId="0" applyFont="1"/>
    <xf numFmtId="0" fontId="227" fillId="0" borderId="52" xfId="0" applyFont="1" applyBorder="1" applyAlignment="1">
      <alignment horizontal="center" vertical="center" wrapText="1"/>
    </xf>
    <xf numFmtId="0" fontId="227" fillId="0" borderId="57" xfId="0" applyFont="1" applyBorder="1" applyAlignment="1">
      <alignment horizontal="center" vertical="center" wrapText="1"/>
    </xf>
    <xf numFmtId="0" fontId="227" fillId="55" borderId="57" xfId="0" applyFont="1" applyFill="1" applyBorder="1" applyAlignment="1">
      <alignment horizontal="center" vertical="center" wrapText="1"/>
    </xf>
    <xf numFmtId="0" fontId="254" fillId="0" borderId="0" xfId="0" applyFont="1"/>
    <xf numFmtId="0" fontId="255" fillId="0" borderId="0" xfId="0" applyFont="1"/>
    <xf numFmtId="0" fontId="256" fillId="0" borderId="0" xfId="0" applyFont="1"/>
    <xf numFmtId="0" fontId="224" fillId="0" borderId="1" xfId="0" applyFont="1" applyBorder="1" applyAlignment="1">
      <alignment horizontal="center" vertical="center" wrapText="1"/>
    </xf>
    <xf numFmtId="43" fontId="253" fillId="0" borderId="0" xfId="0" applyNumberFormat="1" applyFont="1" applyAlignment="1">
      <alignment horizontal="center" vertical="center"/>
    </xf>
    <xf numFmtId="0" fontId="0" fillId="0" borderId="0" xfId="0" applyAlignment="1">
      <alignment vertical="center"/>
    </xf>
    <xf numFmtId="0" fontId="238" fillId="0" borderId="0" xfId="0" applyFont="1" applyAlignment="1">
      <alignment vertical="center"/>
    </xf>
    <xf numFmtId="0" fontId="246" fillId="0" borderId="0" xfId="0" applyFont="1" applyAlignment="1">
      <alignment vertical="center"/>
    </xf>
    <xf numFmtId="172" fontId="253" fillId="0" borderId="0" xfId="0" applyNumberFormat="1" applyFont="1"/>
    <xf numFmtId="172" fontId="230" fillId="0" borderId="0" xfId="1006" applyNumberFormat="1" applyFont="1" applyAlignment="1">
      <alignment vertical="center"/>
    </xf>
    <xf numFmtId="172" fontId="231" fillId="0" borderId="0" xfId="1006" applyNumberFormat="1" applyFont="1" applyAlignment="1">
      <alignment vertical="center"/>
    </xf>
    <xf numFmtId="0" fontId="223" fillId="0" borderId="1" xfId="0" applyFont="1" applyBorder="1" applyAlignment="1">
      <alignment horizontal="center" vertical="center" wrapText="1"/>
    </xf>
    <xf numFmtId="41" fontId="9" fillId="0" borderId="1" xfId="0" applyNumberFormat="1" applyFont="1" applyBorder="1" applyAlignment="1">
      <alignment vertical="center" wrapText="1"/>
    </xf>
    <xf numFmtId="172" fontId="9" fillId="0" borderId="1" xfId="1006" applyNumberFormat="1" applyFont="1" applyBorder="1" applyAlignment="1">
      <alignment vertical="center" wrapText="1"/>
    </xf>
    <xf numFmtId="172" fontId="9" fillId="0" borderId="1" xfId="1006" applyNumberFormat="1" applyFont="1" applyBorder="1" applyAlignment="1">
      <alignment horizontal="left" vertical="center" wrapText="1"/>
    </xf>
    <xf numFmtId="0" fontId="227" fillId="0" borderId="58" xfId="0" applyFont="1" applyBorder="1" applyAlignment="1">
      <alignment horizontal="center" vertical="center" wrapText="1"/>
    </xf>
    <xf numFmtId="172" fontId="223" fillId="0" borderId="1" xfId="1006" applyNumberFormat="1" applyFont="1" applyBorder="1" applyAlignment="1">
      <alignment horizontal="right" vertical="center" wrapText="1"/>
    </xf>
    <xf numFmtId="172" fontId="9" fillId="0" borderId="33" xfId="1006" applyNumberFormat="1" applyFont="1" applyBorder="1" applyAlignment="1">
      <alignment vertical="center" wrapText="1"/>
    </xf>
    <xf numFmtId="0" fontId="9" fillId="0" borderId="66" xfId="0" quotePrefix="1" applyFont="1" applyBorder="1" applyAlignment="1">
      <alignment horizontal="center" vertical="center" wrapText="1"/>
    </xf>
    <xf numFmtId="169" fontId="9" fillId="0" borderId="1" xfId="1006" applyFont="1" applyBorder="1" applyAlignment="1">
      <alignment horizontal="left" vertical="center" wrapText="1"/>
    </xf>
    <xf numFmtId="0" fontId="9" fillId="0" borderId="1" xfId="0" quotePrefix="1" applyFont="1" applyBorder="1" applyAlignment="1">
      <alignment horizontal="center" vertical="center" wrapText="1"/>
    </xf>
    <xf numFmtId="0" fontId="147" fillId="0" borderId="1" xfId="0" quotePrefix="1" applyFont="1" applyBorder="1" applyAlignment="1">
      <alignment horizontal="center" vertical="center" wrapText="1"/>
    </xf>
    <xf numFmtId="0" fontId="147" fillId="53" borderId="1" xfId="0" applyFont="1" applyFill="1" applyBorder="1" applyAlignment="1">
      <alignment vertical="center" wrapText="1"/>
    </xf>
    <xf numFmtId="41" fontId="147" fillId="0" borderId="1" xfId="0" applyNumberFormat="1" applyFont="1" applyBorder="1" applyAlignment="1">
      <alignment horizontal="right" vertical="center" wrapText="1"/>
    </xf>
    <xf numFmtId="282" fontId="147" fillId="0" borderId="1" xfId="1006" applyNumberFormat="1" applyFont="1" applyBorder="1" applyAlignment="1">
      <alignment vertical="center" wrapText="1"/>
    </xf>
    <xf numFmtId="172" fontId="147" fillId="0" borderId="1" xfId="1006" applyNumberFormat="1" applyFont="1" applyBorder="1" applyAlignment="1">
      <alignment vertical="center" wrapText="1"/>
    </xf>
    <xf numFmtId="172" fontId="147" fillId="0" borderId="1" xfId="1006" applyNumberFormat="1" applyFont="1" applyBorder="1" applyAlignment="1">
      <alignment horizontal="left" vertical="center" wrapText="1"/>
    </xf>
    <xf numFmtId="172" fontId="252" fillId="0" borderId="1" xfId="1006" applyNumberFormat="1" applyFont="1" applyBorder="1" applyAlignment="1">
      <alignment horizontal="right" vertical="center" wrapText="1"/>
    </xf>
    <xf numFmtId="0" fontId="258" fillId="0" borderId="0" xfId="0" applyFont="1"/>
    <xf numFmtId="0" fontId="259" fillId="0" borderId="0" xfId="0" applyFont="1"/>
    <xf numFmtId="0" fontId="252" fillId="0" borderId="53" xfId="0" applyFont="1" applyBorder="1" applyAlignment="1">
      <alignment horizontal="center" vertical="center" wrapText="1"/>
    </xf>
    <xf numFmtId="172" fontId="252" fillId="0" borderId="1" xfId="1006" applyNumberFormat="1" applyFont="1" applyBorder="1" applyAlignment="1">
      <alignment horizontal="left" vertical="center" wrapText="1"/>
    </xf>
    <xf numFmtId="283" fontId="260" fillId="0" borderId="0" xfId="0" applyNumberFormat="1" applyFont="1"/>
    <xf numFmtId="0" fontId="260" fillId="0" borderId="0" xfId="0" applyFont="1"/>
    <xf numFmtId="0" fontId="261" fillId="0" borderId="0" xfId="0" applyFont="1"/>
    <xf numFmtId="284" fontId="9" fillId="0" borderId="1" xfId="1006" applyNumberFormat="1" applyFont="1" applyBorder="1" applyAlignment="1">
      <alignment vertical="center" wrapText="1"/>
    </xf>
    <xf numFmtId="0" fontId="252" fillId="0" borderId="66" xfId="0" applyFont="1" applyBorder="1" applyAlignment="1">
      <alignment horizontal="center" vertical="center" wrapText="1"/>
    </xf>
    <xf numFmtId="41" fontId="223" fillId="0" borderId="1" xfId="0" applyNumberFormat="1" applyFont="1" applyBorder="1" applyAlignment="1">
      <alignment horizontal="right" vertical="center" wrapText="1"/>
    </xf>
    <xf numFmtId="0" fontId="252" fillId="0" borderId="1" xfId="0" applyFont="1" applyBorder="1" applyAlignment="1">
      <alignment horizontal="center" vertical="center" wrapText="1"/>
    </xf>
    <xf numFmtId="41" fontId="252" fillId="0" borderId="1" xfId="0" applyNumberFormat="1" applyFont="1" applyBorder="1" applyAlignment="1">
      <alignment vertical="center" wrapText="1"/>
    </xf>
    <xf numFmtId="172" fontId="252" fillId="0" borderId="1" xfId="1006" applyNumberFormat="1" applyFont="1" applyBorder="1" applyAlignment="1">
      <alignment vertical="center" wrapText="1"/>
    </xf>
    <xf numFmtId="41" fontId="147" fillId="0" borderId="1" xfId="0" applyNumberFormat="1" applyFont="1" applyBorder="1" applyAlignment="1">
      <alignment vertical="center" wrapText="1"/>
    </xf>
    <xf numFmtId="172" fontId="147" fillId="0" borderId="1" xfId="1006" applyNumberFormat="1" applyFont="1" applyBorder="1" applyAlignment="1">
      <alignment horizontal="right" vertical="center" wrapText="1"/>
    </xf>
    <xf numFmtId="3" fontId="9" fillId="0" borderId="1" xfId="0" applyNumberFormat="1" applyFont="1" applyBorder="1" applyAlignment="1">
      <alignment vertical="center" wrapText="1"/>
    </xf>
    <xf numFmtId="0" fontId="224" fillId="0" borderId="1" xfId="0" applyFont="1" applyBorder="1" applyAlignment="1">
      <alignment vertical="center" wrapText="1"/>
    </xf>
    <xf numFmtId="0" fontId="262" fillId="0" borderId="0" xfId="0" applyFont="1"/>
    <xf numFmtId="0" fontId="9" fillId="0" borderId="1" xfId="0" applyFont="1" applyBorder="1" applyAlignment="1">
      <alignment vertical="center" wrapText="1"/>
    </xf>
    <xf numFmtId="0" fontId="263" fillId="53" borderId="1" xfId="0" applyFont="1" applyFill="1" applyBorder="1" applyAlignment="1">
      <alignment vertical="center" wrapText="1"/>
    </xf>
    <xf numFmtId="172" fontId="9" fillId="0" borderId="40" xfId="1006" applyNumberFormat="1" applyFont="1" applyBorder="1" applyAlignment="1">
      <alignment vertical="center" wrapText="1"/>
    </xf>
    <xf numFmtId="0" fontId="252" fillId="0" borderId="1" xfId="0" applyFont="1" applyBorder="1" applyAlignment="1">
      <alignment vertical="center" wrapText="1"/>
    </xf>
    <xf numFmtId="0" fontId="252" fillId="0" borderId="66" xfId="0" quotePrefix="1" applyFont="1" applyBorder="1" applyAlignment="1">
      <alignment horizontal="center" vertical="center" wrapText="1"/>
    </xf>
    <xf numFmtId="172" fontId="223" fillId="0" borderId="1" xfId="1006" applyNumberFormat="1" applyFont="1" applyBorder="1" applyAlignment="1">
      <alignment vertical="center" wrapText="1"/>
    </xf>
    <xf numFmtId="0" fontId="263" fillId="0" borderId="1" xfId="0" quotePrefix="1" applyFont="1" applyBorder="1" applyAlignment="1">
      <alignment horizontal="center" vertical="center" wrapText="1"/>
    </xf>
    <xf numFmtId="172" fontId="252" fillId="0" borderId="9" xfId="1006" applyNumberFormat="1" applyFont="1" applyBorder="1" applyAlignment="1">
      <alignment vertical="center" wrapText="1"/>
    </xf>
    <xf numFmtId="172" fontId="252" fillId="0" borderId="9" xfId="1006" applyNumberFormat="1" applyFont="1" applyBorder="1" applyAlignment="1">
      <alignment horizontal="left" vertical="center" wrapText="1"/>
    </xf>
    <xf numFmtId="0" fontId="9" fillId="0" borderId="62" xfId="0" quotePrefix="1" applyFont="1" applyBorder="1" applyAlignment="1">
      <alignment horizontal="center" vertical="center" wrapText="1"/>
    </xf>
    <xf numFmtId="0" fontId="9" fillId="0" borderId="31" xfId="0" quotePrefix="1" applyFont="1" applyBorder="1" applyAlignment="1">
      <alignment horizontal="center" vertical="center" wrapText="1"/>
    </xf>
    <xf numFmtId="0" fontId="252" fillId="0" borderId="46" xfId="0" applyFont="1" applyBorder="1" applyAlignment="1">
      <alignment horizontal="center" vertical="center" wrapText="1"/>
    </xf>
    <xf numFmtId="172" fontId="252" fillId="0" borderId="40" xfId="1006" applyNumberFormat="1" applyFont="1" applyBorder="1" applyAlignment="1">
      <alignment vertical="center" wrapText="1"/>
    </xf>
    <xf numFmtId="0" fontId="224" fillId="0" borderId="48" xfId="0" applyFont="1" applyBorder="1" applyAlignment="1">
      <alignment vertical="center" wrapText="1"/>
    </xf>
    <xf numFmtId="0" fontId="147" fillId="0" borderId="66" xfId="0" quotePrefix="1" applyFont="1" applyBorder="1" applyAlignment="1">
      <alignment horizontal="center" vertical="center" wrapText="1"/>
    </xf>
    <xf numFmtId="172" fontId="147" fillId="0" borderId="40" xfId="1006" applyNumberFormat="1" applyFont="1" applyBorder="1" applyAlignment="1">
      <alignment vertical="center" wrapText="1"/>
    </xf>
    <xf numFmtId="172" fontId="246" fillId="0" borderId="0" xfId="0" applyNumberFormat="1" applyFont="1" applyAlignment="1">
      <alignment vertical="center"/>
    </xf>
    <xf numFmtId="172" fontId="247" fillId="0" borderId="0" xfId="0" applyNumberFormat="1" applyFont="1" applyAlignment="1">
      <alignment vertical="center"/>
    </xf>
    <xf numFmtId="0" fontId="252" fillId="0" borderId="31" xfId="0" applyFont="1" applyBorder="1" applyAlignment="1">
      <alignment horizontal="center" vertical="center" wrapText="1"/>
    </xf>
    <xf numFmtId="0" fontId="265" fillId="0" borderId="1" xfId="0" quotePrefix="1" applyFont="1" applyBorder="1" applyAlignment="1">
      <alignment horizontal="center" vertical="center" wrapText="1"/>
    </xf>
    <xf numFmtId="0" fontId="223" fillId="0" borderId="31" xfId="0" applyFont="1" applyBorder="1" applyAlignment="1">
      <alignment vertical="center" wrapText="1"/>
    </xf>
    <xf numFmtId="172" fontId="9" fillId="0" borderId="48" xfId="1006" applyNumberFormat="1" applyFont="1" applyBorder="1" applyAlignment="1">
      <alignment vertical="center" wrapText="1"/>
    </xf>
    <xf numFmtId="172" fontId="9" fillId="0" borderId="33" xfId="1006" applyNumberFormat="1" applyFont="1" applyBorder="1" applyAlignment="1">
      <alignment horizontal="right" vertical="center" wrapText="1"/>
    </xf>
    <xf numFmtId="172" fontId="9" fillId="0" borderId="33" xfId="1006" applyNumberFormat="1" applyFont="1" applyBorder="1" applyAlignment="1">
      <alignment horizontal="left" vertical="center" wrapText="1"/>
    </xf>
    <xf numFmtId="0" fontId="240" fillId="0" borderId="0" xfId="0" applyFont="1" applyAlignment="1">
      <alignment vertical="center"/>
    </xf>
    <xf numFmtId="0" fontId="0" fillId="0" borderId="0" xfId="0" applyAlignment="1">
      <alignment horizontal="right" vertical="center"/>
    </xf>
    <xf numFmtId="172" fontId="0" fillId="0" borderId="0" xfId="1006" applyNumberFormat="1" applyFont="1" applyAlignment="1">
      <alignment horizontal="right" vertical="center"/>
    </xf>
    <xf numFmtId="172" fontId="252" fillId="0" borderId="33" xfId="0" applyNumberFormat="1" applyFont="1" applyBorder="1" applyAlignment="1">
      <alignment vertical="center" wrapText="1"/>
    </xf>
    <xf numFmtId="41" fontId="223" fillId="0" borderId="1" xfId="0" applyNumberFormat="1" applyFont="1" applyBorder="1" applyAlignment="1">
      <alignment vertical="center" wrapText="1"/>
    </xf>
    <xf numFmtId="0" fontId="266" fillId="0" borderId="0" xfId="0" applyFont="1" applyAlignment="1">
      <alignment vertical="center"/>
    </xf>
    <xf numFmtId="0" fontId="266" fillId="0" borderId="0" xfId="0" applyFont="1" applyAlignment="1">
      <alignment horizontal="right" vertical="center"/>
    </xf>
    <xf numFmtId="172" fontId="266" fillId="0" borderId="0" xfId="1006" applyNumberFormat="1" applyFont="1" applyAlignment="1">
      <alignment horizontal="right" vertical="center"/>
    </xf>
    <xf numFmtId="172" fontId="267" fillId="0" borderId="0" xfId="1006" applyNumberFormat="1" applyFont="1" applyAlignment="1">
      <alignment horizontal="right" vertical="center"/>
    </xf>
    <xf numFmtId="172" fontId="269" fillId="54" borderId="1" xfId="1006" applyNumberFormat="1" applyFont="1" applyFill="1" applyBorder="1" applyAlignment="1">
      <alignment horizontal="center" vertical="center" wrapText="1"/>
    </xf>
    <xf numFmtId="172" fontId="268" fillId="0" borderId="1" xfId="1006" applyNumberFormat="1" applyFont="1" applyBorder="1" applyAlignment="1">
      <alignment horizontal="center" vertical="center" wrapText="1"/>
    </xf>
    <xf numFmtId="0" fontId="9" fillId="0" borderId="1" xfId="0" applyFont="1" applyBorder="1" applyAlignment="1">
      <alignment vertical="center"/>
    </xf>
    <xf numFmtId="3" fontId="268" fillId="0" borderId="1" xfId="0" applyNumberFormat="1" applyFont="1" applyBorder="1" applyAlignment="1">
      <alignment horizontal="left" vertical="center" wrapText="1"/>
    </xf>
    <xf numFmtId="172" fontId="268" fillId="0" borderId="1" xfId="1006" applyNumberFormat="1" applyFont="1" applyBorder="1" applyAlignment="1">
      <alignment vertical="center" wrapText="1"/>
    </xf>
    <xf numFmtId="0" fontId="236" fillId="54" borderId="1" xfId="0" applyFont="1" applyFill="1" applyBorder="1" applyAlignment="1">
      <alignment horizontal="center" vertical="center" wrapText="1"/>
    </xf>
    <xf numFmtId="172" fontId="236" fillId="54" borderId="1" xfId="1006" applyNumberFormat="1" applyFont="1" applyFill="1" applyBorder="1" applyAlignment="1">
      <alignment horizontal="right" vertical="center"/>
    </xf>
    <xf numFmtId="0" fontId="236" fillId="54" borderId="60" xfId="0" applyFont="1" applyFill="1" applyBorder="1" applyAlignment="1">
      <alignment horizontal="center" vertical="center" wrapText="1"/>
    </xf>
    <xf numFmtId="174" fontId="223" fillId="0" borderId="9" xfId="2138" quotePrefix="1" applyNumberFormat="1" applyFont="1" applyBorder="1" applyAlignment="1">
      <alignment horizontal="left" vertical="center" wrapText="1"/>
    </xf>
    <xf numFmtId="172" fontId="236" fillId="54" borderId="60" xfId="1006" applyNumberFormat="1" applyFont="1" applyFill="1" applyBorder="1" applyAlignment="1">
      <alignment horizontal="right" vertical="center"/>
    </xf>
    <xf numFmtId="172" fontId="236" fillId="54" borderId="50" xfId="1006" applyNumberFormat="1" applyFont="1" applyFill="1" applyBorder="1" applyAlignment="1">
      <alignment horizontal="right" vertical="center"/>
    </xf>
    <xf numFmtId="0" fontId="237" fillId="54" borderId="50" xfId="0" applyFont="1" applyFill="1" applyBorder="1" applyAlignment="1">
      <alignment horizontal="center" vertical="center" wrapText="1"/>
    </xf>
    <xf numFmtId="0" fontId="9" fillId="0" borderId="50" xfId="0" applyFont="1" applyBorder="1" applyAlignment="1">
      <alignment vertical="center"/>
    </xf>
    <xf numFmtId="172" fontId="9" fillId="0" borderId="50" xfId="1006" applyNumberFormat="1" applyFont="1" applyBorder="1" applyAlignment="1">
      <alignment horizontal="right" vertical="center"/>
    </xf>
    <xf numFmtId="172" fontId="237" fillId="54" borderId="50" xfId="1006" applyNumberFormat="1" applyFont="1" applyFill="1" applyBorder="1" applyAlignment="1">
      <alignment horizontal="right" vertical="center"/>
    </xf>
    <xf numFmtId="0" fontId="236" fillId="54" borderId="50" xfId="0" applyFont="1" applyFill="1" applyBorder="1" applyAlignment="1">
      <alignment horizontal="center" vertical="center" wrapText="1"/>
    </xf>
    <xf numFmtId="0" fontId="223" fillId="0" borderId="1" xfId="0" quotePrefix="1" applyFont="1" applyBorder="1" applyAlignment="1">
      <alignment vertical="center" wrapText="1"/>
    </xf>
    <xf numFmtId="172" fontId="237" fillId="54" borderId="50" xfId="1006" applyNumberFormat="1" applyFont="1" applyFill="1" applyBorder="1" applyAlignment="1">
      <alignment horizontal="right" vertical="center" wrapText="1"/>
    </xf>
    <xf numFmtId="172" fontId="237" fillId="53" borderId="50" xfId="1006" applyNumberFormat="1" applyFont="1" applyFill="1" applyBorder="1" applyAlignment="1">
      <alignment horizontal="right" vertical="center" wrapText="1"/>
    </xf>
    <xf numFmtId="0" fontId="236" fillId="54" borderId="50" xfId="0" applyFont="1" applyFill="1" applyBorder="1" applyAlignment="1">
      <alignment horizontal="center" vertical="center"/>
    </xf>
    <xf numFmtId="174" fontId="223" fillId="0" borderId="1" xfId="2138" quotePrefix="1" applyNumberFormat="1" applyFont="1" applyBorder="1" applyAlignment="1">
      <alignment vertical="center" wrapText="1"/>
    </xf>
    <xf numFmtId="0" fontId="237" fillId="54" borderId="50" xfId="0" applyFont="1" applyFill="1" applyBorder="1" applyAlignment="1">
      <alignment horizontal="center" vertical="center"/>
    </xf>
    <xf numFmtId="0" fontId="223" fillId="54" borderId="50" xfId="0" applyFont="1" applyFill="1" applyBorder="1" applyAlignment="1">
      <alignment horizontal="left" vertical="center" wrapText="1"/>
    </xf>
    <xf numFmtId="0" fontId="9" fillId="54" borderId="50" xfId="0" applyFont="1" applyFill="1" applyBorder="1" applyAlignment="1">
      <alignment horizontal="center" vertical="center"/>
    </xf>
    <xf numFmtId="172" fontId="237" fillId="54" borderId="66" xfId="1006" applyNumberFormat="1" applyFont="1" applyFill="1" applyBorder="1" applyAlignment="1">
      <alignment horizontal="right" vertical="center"/>
    </xf>
    <xf numFmtId="172" fontId="237" fillId="54" borderId="1" xfId="1006" applyNumberFormat="1" applyFont="1" applyFill="1" applyBorder="1" applyAlignment="1">
      <alignment horizontal="right" vertical="center"/>
    </xf>
    <xf numFmtId="172" fontId="270" fillId="54" borderId="1" xfId="1006" applyNumberFormat="1" applyFont="1" applyFill="1" applyBorder="1" applyAlignment="1">
      <alignment horizontal="right" vertical="center"/>
    </xf>
    <xf numFmtId="0" fontId="9" fillId="0" borderId="52" xfId="0" applyFont="1" applyBorder="1" applyAlignment="1">
      <alignment vertical="center"/>
    </xf>
    <xf numFmtId="172" fontId="9" fillId="0" borderId="52" xfId="1006" applyNumberFormat="1" applyFont="1" applyBorder="1" applyAlignment="1">
      <alignment horizontal="right" vertical="center"/>
    </xf>
    <xf numFmtId="172" fontId="237" fillId="54" borderId="53" xfId="1006" applyNumberFormat="1" applyFont="1" applyFill="1" applyBorder="1" applyAlignment="1">
      <alignment horizontal="right" vertical="center"/>
    </xf>
    <xf numFmtId="172" fontId="237" fillId="54" borderId="33" xfId="1006" applyNumberFormat="1" applyFont="1" applyFill="1" applyBorder="1" applyAlignment="1">
      <alignment horizontal="right" vertical="center"/>
    </xf>
    <xf numFmtId="172" fontId="9" fillId="0" borderId="1" xfId="1006" applyNumberFormat="1" applyFont="1" applyBorder="1" applyAlignment="1">
      <alignment horizontal="right" vertical="center"/>
    </xf>
    <xf numFmtId="0" fontId="9" fillId="54" borderId="53" xfId="0" applyFont="1" applyFill="1" applyBorder="1" applyAlignment="1">
      <alignment horizontal="center" vertical="center"/>
    </xf>
    <xf numFmtId="0" fontId="252" fillId="54" borderId="53" xfId="0" applyFont="1" applyFill="1" applyBorder="1" applyAlignment="1">
      <alignment horizontal="center" vertical="center"/>
    </xf>
    <xf numFmtId="0" fontId="9" fillId="54" borderId="52" xfId="0" applyFont="1" applyFill="1" applyBorder="1" applyAlignment="1">
      <alignment horizontal="center" vertical="center"/>
    </xf>
    <xf numFmtId="172" fontId="237" fillId="54" borderId="9" xfId="1006" applyNumberFormat="1" applyFont="1" applyFill="1" applyBorder="1" applyAlignment="1">
      <alignment horizontal="right" vertical="center"/>
    </xf>
    <xf numFmtId="172" fontId="78" fillId="0" borderId="1" xfId="1006" applyNumberFormat="1" applyFont="1" applyFill="1" applyBorder="1" applyAlignment="1">
      <alignment horizontal="right" vertical="center" wrapText="1"/>
    </xf>
    <xf numFmtId="172" fontId="78" fillId="56" borderId="1" xfId="1006" applyNumberFormat="1" applyFont="1" applyFill="1" applyBorder="1" applyAlignment="1">
      <alignment horizontal="right" vertical="center" wrapText="1"/>
    </xf>
    <xf numFmtId="172" fontId="78" fillId="0" borderId="1" xfId="1006" applyNumberFormat="1" applyFont="1" applyFill="1" applyBorder="1" applyAlignment="1">
      <alignment horizontal="center" vertical="center" wrapText="1"/>
    </xf>
    <xf numFmtId="174" fontId="264" fillId="0" borderId="1" xfId="2138" quotePrefix="1" applyNumberFormat="1" applyFont="1" applyBorder="1" applyAlignment="1">
      <alignment horizontal="left" vertical="center" wrapText="1"/>
    </xf>
    <xf numFmtId="172" fontId="264" fillId="0" borderId="1" xfId="1006" applyNumberFormat="1" applyFont="1" applyFill="1" applyBorder="1" applyAlignment="1">
      <alignment horizontal="right" vertical="center" wrapText="1"/>
    </xf>
    <xf numFmtId="172" fontId="264" fillId="56" borderId="1" xfId="1006" applyNumberFormat="1" applyFont="1" applyFill="1" applyBorder="1" applyAlignment="1">
      <alignment horizontal="right" vertical="center" wrapText="1"/>
    </xf>
    <xf numFmtId="172" fontId="264" fillId="0" borderId="1" xfId="1006" applyNumberFormat="1" applyFont="1" applyFill="1" applyBorder="1" applyAlignment="1">
      <alignment horizontal="center" vertical="center" wrapText="1"/>
    </xf>
    <xf numFmtId="0" fontId="264" fillId="0" borderId="1" xfId="0" quotePrefix="1" applyFont="1" applyBorder="1" applyAlignment="1">
      <alignment vertical="center" wrapText="1"/>
    </xf>
    <xf numFmtId="174" fontId="264" fillId="0" borderId="1" xfId="2138" quotePrefix="1" applyNumberFormat="1" applyFont="1" applyBorder="1" applyAlignment="1">
      <alignment vertical="center" wrapText="1"/>
    </xf>
    <xf numFmtId="172" fontId="268" fillId="0" borderId="31" xfId="1006" applyNumberFormat="1" applyFont="1" applyBorder="1" applyAlignment="1">
      <alignment horizontal="center" vertical="center" wrapText="1"/>
    </xf>
    <xf numFmtId="172" fontId="236" fillId="54" borderId="66" xfId="1006" applyNumberFormat="1" applyFont="1" applyFill="1" applyBorder="1" applyAlignment="1">
      <alignment horizontal="right" vertical="center"/>
    </xf>
    <xf numFmtId="172" fontId="236" fillId="54" borderId="31" xfId="1006" applyNumberFormat="1" applyFont="1" applyFill="1" applyBorder="1" applyAlignment="1">
      <alignment horizontal="right" vertical="center"/>
    </xf>
    <xf numFmtId="172" fontId="236" fillId="54" borderId="62" xfId="1006" applyNumberFormat="1" applyFont="1" applyFill="1" applyBorder="1" applyAlignment="1">
      <alignment horizontal="right" vertical="center"/>
    </xf>
    <xf numFmtId="172" fontId="237" fillId="54" borderId="31" xfId="1006" applyNumberFormat="1" applyFont="1" applyFill="1" applyBorder="1" applyAlignment="1">
      <alignment horizontal="right" vertical="center"/>
    </xf>
    <xf numFmtId="172" fontId="237" fillId="54" borderId="46" xfId="1006" applyNumberFormat="1" applyFont="1" applyFill="1" applyBorder="1" applyAlignment="1">
      <alignment horizontal="right" vertical="center"/>
    </xf>
    <xf numFmtId="172" fontId="237" fillId="54" borderId="47" xfId="1006" applyNumberFormat="1" applyFont="1" applyFill="1" applyBorder="1" applyAlignment="1">
      <alignment horizontal="right" vertical="center"/>
    </xf>
    <xf numFmtId="172" fontId="269" fillId="0" borderId="1" xfId="1006" applyNumberFormat="1" applyFont="1" applyBorder="1" applyAlignment="1">
      <alignment horizontal="center" vertical="center" wrapText="1"/>
    </xf>
    <xf numFmtId="172" fontId="267" fillId="0" borderId="0" xfId="1006" applyNumberFormat="1" applyFont="1" applyAlignment="1">
      <alignment vertical="center"/>
    </xf>
    <xf numFmtId="172" fontId="237" fillId="0" borderId="1" xfId="0" applyNumberFormat="1" applyFont="1" applyBorder="1" applyAlignment="1">
      <alignment vertical="center"/>
    </xf>
    <xf numFmtId="0" fontId="237" fillId="0" borderId="1" xfId="0" applyFont="1" applyBorder="1" applyAlignment="1">
      <alignment vertical="center"/>
    </xf>
    <xf numFmtId="172" fontId="270" fillId="54" borderId="33" xfId="1006" applyNumberFormat="1" applyFont="1" applyFill="1" applyBorder="1" applyAlignment="1">
      <alignment horizontal="right" vertical="center"/>
    </xf>
    <xf numFmtId="0" fontId="9" fillId="54" borderId="62" xfId="0" applyFont="1" applyFill="1" applyBorder="1" applyAlignment="1">
      <alignment horizontal="center" vertical="center"/>
    </xf>
    <xf numFmtId="0" fontId="9" fillId="0" borderId="9" xfId="0" applyFont="1" applyBorder="1" applyAlignment="1">
      <alignment vertical="center"/>
    </xf>
    <xf numFmtId="172" fontId="9" fillId="0" borderId="9" xfId="1006" applyNumberFormat="1" applyFont="1" applyBorder="1" applyAlignment="1">
      <alignment horizontal="right" vertical="center"/>
    </xf>
    <xf numFmtId="172" fontId="270" fillId="54" borderId="9" xfId="1006" applyNumberFormat="1" applyFont="1" applyFill="1" applyBorder="1" applyAlignment="1">
      <alignment horizontal="right" vertical="center"/>
    </xf>
    <xf numFmtId="0" fontId="9" fillId="54" borderId="1" xfId="0" applyFont="1" applyFill="1" applyBorder="1" applyAlignment="1">
      <alignment horizontal="center" vertical="center"/>
    </xf>
    <xf numFmtId="0" fontId="252" fillId="0" borderId="33" xfId="0" applyFont="1" applyBorder="1" applyAlignment="1">
      <alignment horizontal="left" vertical="center" wrapText="1"/>
    </xf>
    <xf numFmtId="172" fontId="252" fillId="0" borderId="33" xfId="1006" applyNumberFormat="1" applyFont="1" applyBorder="1" applyAlignment="1">
      <alignment horizontal="right" vertical="center"/>
    </xf>
    <xf numFmtId="172" fontId="252" fillId="0" borderId="46" xfId="1006" applyNumberFormat="1" applyFont="1" applyBorder="1" applyAlignment="1">
      <alignment horizontal="right" vertical="center"/>
    </xf>
    <xf numFmtId="0" fontId="271" fillId="0" borderId="33" xfId="0" applyFont="1" applyBorder="1" applyAlignment="1">
      <alignment vertical="center"/>
    </xf>
    <xf numFmtId="1" fontId="264" fillId="0" borderId="1" xfId="1025" quotePrefix="1" applyNumberFormat="1" applyFont="1" applyFill="1" applyBorder="1" applyAlignment="1">
      <alignment horizontal="center" vertical="center" wrapText="1"/>
    </xf>
    <xf numFmtId="0" fontId="264" fillId="0" borderId="1" xfId="2007" applyFont="1" applyBorder="1" applyAlignment="1">
      <alignment horizontal="center" vertical="center" wrapText="1"/>
    </xf>
    <xf numFmtId="169" fontId="272" fillId="0" borderId="0" xfId="1006" applyFont="1" applyFill="1" applyAlignment="1">
      <alignment horizontal="center" vertical="center" wrapText="1"/>
    </xf>
    <xf numFmtId="0" fontId="272" fillId="0" borderId="0" xfId="0" applyFont="1" applyAlignment="1">
      <alignment vertical="center"/>
    </xf>
    <xf numFmtId="172" fontId="272" fillId="0" borderId="0" xfId="1006" applyNumberFormat="1" applyFont="1" applyAlignment="1">
      <alignment vertical="center"/>
    </xf>
    <xf numFmtId="0" fontId="273" fillId="0" borderId="50" xfId="0" applyFont="1" applyBorder="1" applyAlignment="1">
      <alignment horizontal="left" vertical="center" wrapText="1"/>
    </xf>
    <xf numFmtId="172" fontId="272" fillId="0" borderId="0" xfId="0" applyNumberFormat="1" applyFont="1" applyAlignment="1">
      <alignment vertical="center"/>
    </xf>
    <xf numFmtId="176" fontId="78" fillId="0" borderId="1" xfId="1025" quotePrefix="1" applyNumberFormat="1" applyFont="1" applyFill="1" applyBorder="1" applyAlignment="1">
      <alignment horizontal="center" vertical="center" wrapText="1"/>
    </xf>
    <xf numFmtId="0" fontId="78" fillId="0" borderId="50" xfId="0" applyFont="1" applyBorder="1" applyAlignment="1">
      <alignment vertical="center"/>
    </xf>
    <xf numFmtId="0" fontId="274" fillId="54" borderId="50" xfId="0" applyFont="1" applyFill="1" applyBorder="1" applyAlignment="1">
      <alignment vertical="center" wrapText="1"/>
    </xf>
    <xf numFmtId="0" fontId="272" fillId="0" borderId="0" xfId="0" applyFont="1" applyAlignment="1">
      <alignment horizontal="center" vertical="center"/>
    </xf>
    <xf numFmtId="172" fontId="272" fillId="0" borderId="0" xfId="1006" applyNumberFormat="1" applyFont="1" applyFill="1" applyAlignment="1">
      <alignment vertical="center"/>
    </xf>
    <xf numFmtId="41" fontId="275" fillId="0" borderId="7" xfId="0" applyNumberFormat="1" applyFont="1" applyBorder="1"/>
    <xf numFmtId="0" fontId="278" fillId="0" borderId="0" xfId="0" applyFont="1" applyAlignment="1">
      <alignment vertical="center"/>
    </xf>
    <xf numFmtId="41" fontId="276" fillId="0" borderId="7" xfId="0" applyNumberFormat="1" applyFont="1" applyBorder="1"/>
    <xf numFmtId="172" fontId="248" fillId="0" borderId="0" xfId="0" applyNumberFormat="1" applyFont="1"/>
    <xf numFmtId="0" fontId="223" fillId="0" borderId="9" xfId="0" applyFont="1" applyBorder="1" applyAlignment="1">
      <alignment horizontal="center" vertical="center" wrapText="1"/>
    </xf>
    <xf numFmtId="172" fontId="268" fillId="55" borderId="1" xfId="1006" applyNumberFormat="1" applyFont="1" applyFill="1" applyBorder="1" applyAlignment="1">
      <alignment horizontal="center" vertical="center" wrapText="1"/>
    </xf>
    <xf numFmtId="282" fontId="78" fillId="0" borderId="1" xfId="1006" applyNumberFormat="1" applyFont="1" applyFill="1" applyBorder="1" applyAlignment="1">
      <alignment horizontal="right" vertical="center" wrapText="1"/>
    </xf>
    <xf numFmtId="282" fontId="264" fillId="0" borderId="1" xfId="1006" applyNumberFormat="1" applyFont="1" applyFill="1" applyBorder="1" applyAlignment="1">
      <alignment horizontal="right" vertical="center" wrapText="1"/>
    </xf>
    <xf numFmtId="283" fontId="272" fillId="0" borderId="0" xfId="0" applyNumberFormat="1" applyFont="1" applyAlignment="1">
      <alignment vertical="center"/>
    </xf>
    <xf numFmtId="176" fontId="78" fillId="0" borderId="0" xfId="1025" quotePrefix="1" applyNumberFormat="1" applyFont="1" applyFill="1" applyBorder="1" applyAlignment="1">
      <alignment horizontal="center" vertical="center" wrapText="1"/>
    </xf>
    <xf numFmtId="0" fontId="274" fillId="54" borderId="0" xfId="0" applyFont="1" applyFill="1" applyAlignment="1">
      <alignment vertical="center" wrapText="1"/>
    </xf>
    <xf numFmtId="172" fontId="78" fillId="0" borderId="0" xfId="1006" applyNumberFormat="1" applyFont="1" applyFill="1" applyBorder="1" applyAlignment="1">
      <alignment horizontal="right" vertical="center" wrapText="1"/>
    </xf>
    <xf numFmtId="172" fontId="78" fillId="56" borderId="0" xfId="1006" applyNumberFormat="1" applyFont="1" applyFill="1" applyBorder="1" applyAlignment="1">
      <alignment horizontal="right" vertical="center" wrapText="1"/>
    </xf>
    <xf numFmtId="282" fontId="78" fillId="0" borderId="0" xfId="1006" applyNumberFormat="1" applyFont="1" applyFill="1" applyBorder="1" applyAlignment="1">
      <alignment horizontal="right" vertical="center" wrapText="1"/>
    </xf>
    <xf numFmtId="172" fontId="78" fillId="0" borderId="0" xfId="1006" applyNumberFormat="1" applyFont="1" applyFill="1" applyBorder="1" applyAlignment="1">
      <alignment horizontal="center" vertical="center" wrapText="1"/>
    </xf>
    <xf numFmtId="0" fontId="263" fillId="0" borderId="1" xfId="0" applyFont="1" applyBorder="1" applyAlignment="1">
      <alignment vertical="center"/>
    </xf>
    <xf numFmtId="172" fontId="263" fillId="0" borderId="1" xfId="1006" applyNumberFormat="1" applyFont="1" applyBorder="1" applyAlignment="1">
      <alignment vertical="center"/>
    </xf>
    <xf numFmtId="0" fontId="263" fillId="0" borderId="0" xfId="0" applyFont="1" applyAlignment="1">
      <alignment vertical="center"/>
    </xf>
    <xf numFmtId="0" fontId="265" fillId="0" borderId="1" xfId="0" applyFont="1" applyBorder="1" applyAlignment="1">
      <alignment horizontal="center" vertical="center"/>
    </xf>
    <xf numFmtId="0" fontId="265" fillId="0" borderId="1" xfId="0" applyFont="1" applyBorder="1" applyAlignment="1">
      <alignment vertical="center"/>
    </xf>
    <xf numFmtId="172" fontId="265" fillId="0" borderId="1" xfId="1006" applyNumberFormat="1" applyFont="1" applyBorder="1" applyAlignment="1">
      <alignment vertical="center"/>
    </xf>
    <xf numFmtId="0" fontId="265" fillId="0" borderId="0" xfId="0" applyFont="1" applyAlignment="1">
      <alignment vertical="center"/>
    </xf>
    <xf numFmtId="0" fontId="257" fillId="0" borderId="1" xfId="0" applyFont="1" applyBorder="1" applyAlignment="1">
      <alignment vertical="center"/>
    </xf>
    <xf numFmtId="0" fontId="257" fillId="0" borderId="0" xfId="0" applyFont="1" applyAlignment="1">
      <alignment vertical="center"/>
    </xf>
    <xf numFmtId="0" fontId="262" fillId="0" borderId="1" xfId="0" applyFont="1" applyBorder="1" applyAlignment="1">
      <alignment vertical="center"/>
    </xf>
    <xf numFmtId="0" fontId="251" fillId="0" borderId="1" xfId="0" applyFont="1" applyBorder="1" applyAlignment="1">
      <alignment vertical="center"/>
    </xf>
    <xf numFmtId="0" fontId="251" fillId="0" borderId="0" xfId="0" applyFont="1" applyAlignment="1">
      <alignment vertical="center"/>
    </xf>
    <xf numFmtId="0" fontId="147" fillId="0" borderId="1" xfId="0" applyFont="1" applyBorder="1" applyAlignment="1">
      <alignment vertical="center"/>
    </xf>
    <xf numFmtId="172" fontId="147" fillId="0" borderId="1" xfId="1006" applyNumberFormat="1" applyFont="1" applyBorder="1" applyAlignment="1">
      <alignment vertical="center"/>
    </xf>
    <xf numFmtId="172" fontId="252" fillId="0" borderId="1" xfId="1006" applyNumberFormat="1" applyFont="1" applyBorder="1" applyAlignment="1">
      <alignment vertical="center"/>
    </xf>
    <xf numFmtId="283" fontId="230" fillId="0" borderId="0" xfId="0" applyNumberFormat="1" applyFont="1" applyAlignment="1">
      <alignment vertical="center"/>
    </xf>
    <xf numFmtId="0" fontId="264" fillId="0" borderId="46" xfId="0" applyFont="1" applyBorder="1" applyAlignment="1">
      <alignment horizontal="center" vertical="center" wrapText="1"/>
    </xf>
    <xf numFmtId="172" fontId="264" fillId="0" borderId="1" xfId="1006" applyNumberFormat="1" applyFont="1" applyBorder="1" applyAlignment="1">
      <alignment vertical="center" wrapText="1"/>
    </xf>
    <xf numFmtId="0" fontId="264" fillId="0" borderId="31" xfId="0" applyFont="1" applyBorder="1" applyAlignment="1">
      <alignment vertical="center" wrapText="1"/>
    </xf>
    <xf numFmtId="0" fontId="264" fillId="0" borderId="33" xfId="0" applyFont="1" applyBorder="1" applyAlignment="1">
      <alignment horizontal="left" vertical="center" wrapText="1"/>
    </xf>
    <xf numFmtId="172" fontId="275" fillId="0" borderId="7" xfId="0" applyNumberFormat="1" applyFont="1" applyBorder="1" applyAlignment="1">
      <alignment horizontal="center"/>
    </xf>
    <xf numFmtId="172" fontId="277" fillId="0" borderId="7" xfId="1006" applyNumberFormat="1" applyFont="1" applyFill="1" applyBorder="1" applyAlignment="1">
      <alignment horizontal="center"/>
    </xf>
    <xf numFmtId="0" fontId="227" fillId="0" borderId="33" xfId="0" applyFont="1" applyBorder="1" applyAlignment="1">
      <alignment horizontal="center" vertical="center" wrapText="1"/>
    </xf>
    <xf numFmtId="172" fontId="223" fillId="0" borderId="1" xfId="1006" applyNumberFormat="1" applyFont="1" applyFill="1" applyBorder="1" applyAlignment="1">
      <alignment vertical="center" wrapText="1"/>
    </xf>
    <xf numFmtId="172" fontId="252" fillId="0" borderId="1" xfId="1006" applyNumberFormat="1" applyFont="1" applyFill="1" applyBorder="1" applyAlignment="1">
      <alignment horizontal="left" vertical="center" wrapText="1"/>
    </xf>
    <xf numFmtId="172" fontId="147" fillId="0" borderId="1" xfId="1006" applyNumberFormat="1" applyFont="1" applyFill="1" applyBorder="1" applyAlignment="1">
      <alignment horizontal="left" vertical="center" wrapText="1"/>
    </xf>
    <xf numFmtId="172" fontId="147" fillId="0" borderId="1" xfId="1006" applyNumberFormat="1" applyFont="1" applyFill="1" applyBorder="1" applyAlignment="1">
      <alignment vertical="center" wrapText="1"/>
    </xf>
    <xf numFmtId="172" fontId="252" fillId="0" borderId="1" xfId="1006" applyNumberFormat="1" applyFont="1" applyFill="1" applyBorder="1" applyAlignment="1">
      <alignment vertical="center" wrapText="1"/>
    </xf>
    <xf numFmtId="172" fontId="9" fillId="0" borderId="1" xfId="1006" applyNumberFormat="1" applyFont="1" applyFill="1" applyBorder="1" applyAlignment="1">
      <alignment horizontal="left" vertical="center" wrapText="1"/>
    </xf>
    <xf numFmtId="172" fontId="252" fillId="0" borderId="33" xfId="1006" applyNumberFormat="1" applyFont="1" applyFill="1" applyBorder="1" applyAlignment="1">
      <alignment horizontal="left" vertical="center" wrapText="1"/>
    </xf>
    <xf numFmtId="172" fontId="147" fillId="0" borderId="33" xfId="1006" applyNumberFormat="1" applyFont="1" applyFill="1" applyBorder="1" applyAlignment="1">
      <alignment horizontal="left" vertical="center" wrapText="1"/>
    </xf>
    <xf numFmtId="172" fontId="9" fillId="0" borderId="33" xfId="1006" applyNumberFormat="1" applyFont="1" applyFill="1" applyBorder="1" applyAlignment="1">
      <alignment horizontal="left" vertical="center" wrapText="1"/>
    </xf>
    <xf numFmtId="172" fontId="252" fillId="0" borderId="33" xfId="1006" applyNumberFormat="1" applyFont="1" applyFill="1" applyBorder="1" applyAlignment="1">
      <alignment vertical="center" wrapText="1"/>
    </xf>
    <xf numFmtId="172" fontId="252" fillId="0" borderId="1" xfId="0" applyNumberFormat="1" applyFont="1" applyBorder="1" applyAlignment="1">
      <alignment vertical="center" wrapText="1"/>
    </xf>
    <xf numFmtId="172" fontId="263" fillId="0" borderId="1" xfId="0" applyNumberFormat="1" applyFont="1" applyBorder="1" applyAlignment="1">
      <alignment vertical="center"/>
    </xf>
    <xf numFmtId="172" fontId="263" fillId="0" borderId="1" xfId="1006" applyNumberFormat="1" applyFont="1" applyFill="1" applyBorder="1" applyAlignment="1">
      <alignment vertical="center"/>
    </xf>
    <xf numFmtId="172" fontId="265" fillId="0" borderId="1" xfId="0" applyNumberFormat="1" applyFont="1" applyBorder="1" applyAlignment="1">
      <alignment vertical="center"/>
    </xf>
    <xf numFmtId="172" fontId="265" fillId="0" borderId="1" xfId="1006" applyNumberFormat="1" applyFont="1" applyFill="1" applyBorder="1" applyAlignment="1">
      <alignment vertical="center"/>
    </xf>
    <xf numFmtId="172" fontId="147" fillId="0" borderId="1" xfId="0" applyNumberFormat="1" applyFont="1" applyBorder="1" applyAlignment="1">
      <alignment vertical="center"/>
    </xf>
    <xf numFmtId="172" fontId="252" fillId="0" borderId="1" xfId="1006" applyNumberFormat="1" applyFont="1" applyFill="1" applyBorder="1" applyAlignment="1">
      <alignment vertical="center"/>
    </xf>
    <xf numFmtId="172" fontId="147" fillId="0" borderId="1" xfId="1006" applyNumberFormat="1" applyFont="1" applyFill="1" applyBorder="1" applyAlignment="1">
      <alignment vertical="center"/>
    </xf>
    <xf numFmtId="172" fontId="252" fillId="0" borderId="1" xfId="0" applyNumberFormat="1" applyFont="1" applyBorder="1" applyAlignment="1">
      <alignment vertical="center"/>
    </xf>
    <xf numFmtId="172" fontId="251" fillId="0" borderId="0" xfId="1006" applyNumberFormat="1" applyFont="1" applyFill="1"/>
    <xf numFmtId="0" fontId="224" fillId="0" borderId="7" xfId="0" applyFont="1" applyBorder="1" applyAlignment="1">
      <alignment horizontal="center"/>
    </xf>
    <xf numFmtId="172" fontId="252" fillId="0" borderId="1" xfId="1006" applyNumberFormat="1" applyFont="1" applyFill="1" applyBorder="1" applyAlignment="1">
      <alignment horizontal="right" vertical="center" wrapText="1"/>
    </xf>
    <xf numFmtId="282" fontId="147" fillId="0" borderId="1" xfId="1006" applyNumberFormat="1" applyFont="1" applyFill="1" applyBorder="1" applyAlignment="1">
      <alignment vertical="center" wrapText="1"/>
    </xf>
    <xf numFmtId="172" fontId="147" fillId="0" borderId="1" xfId="1006" applyNumberFormat="1" applyFont="1" applyFill="1" applyBorder="1" applyAlignment="1">
      <alignment horizontal="right" vertical="center" wrapText="1"/>
    </xf>
    <xf numFmtId="172" fontId="223" fillId="0" borderId="1" xfId="1006" applyNumberFormat="1" applyFont="1" applyFill="1" applyBorder="1" applyAlignment="1">
      <alignment horizontal="right" vertical="center" wrapText="1"/>
    </xf>
    <xf numFmtId="172" fontId="252" fillId="0" borderId="33" xfId="1006" applyNumberFormat="1" applyFont="1" applyFill="1" applyBorder="1" applyAlignment="1">
      <alignment horizontal="right" vertical="center" wrapText="1"/>
    </xf>
    <xf numFmtId="172" fontId="147" fillId="0" borderId="33" xfId="1006" applyNumberFormat="1" applyFont="1" applyFill="1" applyBorder="1" applyAlignment="1">
      <alignment horizontal="right" vertical="center" wrapText="1"/>
    </xf>
    <xf numFmtId="0" fontId="3" fillId="0" borderId="0" xfId="0" applyFont="1" applyAlignment="1">
      <alignment horizontal="center"/>
    </xf>
    <xf numFmtId="0" fontId="219" fillId="0" borderId="0" xfId="0" applyFont="1" applyAlignment="1">
      <alignment horizontal="center"/>
    </xf>
    <xf numFmtId="0" fontId="220" fillId="0" borderId="0" xfId="0" applyFont="1" applyAlignment="1">
      <alignment horizontal="center"/>
    </xf>
    <xf numFmtId="167" fontId="5" fillId="0" borderId="0" xfId="1015" applyFont="1" applyFill="1" applyBorder="1" applyAlignment="1">
      <alignment horizontal="center"/>
    </xf>
    <xf numFmtId="0" fontId="3" fillId="0" borderId="1"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9" xfId="0" applyFont="1" applyBorder="1" applyAlignment="1">
      <alignment horizontal="center" vertical="center" wrapText="1"/>
    </xf>
    <xf numFmtId="173" fontId="3" fillId="0" borderId="33" xfId="1231" applyFont="1" applyFill="1" applyBorder="1" applyAlignment="1">
      <alignment horizontal="center" vertical="center" wrapText="1"/>
    </xf>
    <xf numFmtId="173" fontId="3" fillId="0" borderId="44" xfId="1231" applyFont="1" applyFill="1" applyBorder="1" applyAlignment="1">
      <alignment horizontal="center" vertical="center" wrapText="1"/>
    </xf>
    <xf numFmtId="173" fontId="3" fillId="0" borderId="9" xfId="1231" applyFont="1" applyFill="1" applyBorder="1" applyAlignment="1">
      <alignment horizontal="center" vertical="center" wrapText="1"/>
    </xf>
    <xf numFmtId="0" fontId="225" fillId="0" borderId="0" xfId="0" applyFont="1" applyAlignment="1">
      <alignment horizontal="center"/>
    </xf>
    <xf numFmtId="0" fontId="226" fillId="0" borderId="0" xfId="0" applyFont="1" applyAlignment="1">
      <alignment horizontal="center"/>
    </xf>
    <xf numFmtId="0" fontId="226" fillId="0" borderId="7" xfId="0" applyFont="1" applyBorder="1" applyAlignment="1">
      <alignment horizontal="right" vertical="center"/>
    </xf>
    <xf numFmtId="0" fontId="2" fillId="0" borderId="33" xfId="0" applyFont="1" applyBorder="1" applyAlignment="1">
      <alignment horizontal="center" vertical="center" wrapText="1"/>
    </xf>
    <xf numFmtId="0" fontId="2" fillId="0" borderId="9" xfId="0" applyFont="1" applyBorder="1" applyAlignment="1">
      <alignment horizontal="center" vertical="center" wrapText="1"/>
    </xf>
    <xf numFmtId="0" fontId="225" fillId="0" borderId="0" xfId="0" applyFont="1" applyAlignment="1">
      <alignment horizontal="center" vertical="center"/>
    </xf>
    <xf numFmtId="0" fontId="226" fillId="0" borderId="0" xfId="0" applyFont="1" applyAlignment="1">
      <alignment horizontal="center" vertical="center"/>
    </xf>
    <xf numFmtId="0" fontId="224" fillId="0" borderId="7" xfId="0" applyFont="1" applyBorder="1" applyAlignment="1">
      <alignment horizontal="right" vertical="center" wrapText="1"/>
    </xf>
    <xf numFmtId="278" fontId="2" fillId="0" borderId="31" xfId="1209" applyNumberFormat="1" applyFont="1" applyFill="1" applyBorder="1" applyAlignment="1">
      <alignment horizontal="center" vertical="center" wrapText="1"/>
    </xf>
    <xf numFmtId="278" fontId="2" fillId="0" borderId="40" xfId="1209" applyNumberFormat="1" applyFont="1" applyFill="1" applyBorder="1" applyAlignment="1">
      <alignment horizontal="center" vertical="center" wrapText="1"/>
    </xf>
    <xf numFmtId="0" fontId="2" fillId="55" borderId="33" xfId="0" applyFont="1" applyFill="1" applyBorder="1" applyAlignment="1">
      <alignment horizontal="center" vertical="center" wrapText="1"/>
    </xf>
    <xf numFmtId="0" fontId="2" fillId="55" borderId="9" xfId="0" applyFont="1" applyFill="1" applyBorder="1" applyAlignment="1">
      <alignment horizontal="center" vertical="center" wrapText="1"/>
    </xf>
    <xf numFmtId="173" fontId="3" fillId="56" borderId="33" xfId="1231" applyFont="1" applyFill="1" applyBorder="1" applyAlignment="1">
      <alignment horizontal="center" vertical="center" wrapText="1"/>
    </xf>
    <xf numFmtId="173" fontId="3" fillId="56" borderId="9" xfId="1231" applyFont="1" applyFill="1" applyBorder="1" applyAlignment="1">
      <alignment horizontal="center" vertical="center" wrapText="1"/>
    </xf>
    <xf numFmtId="278" fontId="2" fillId="0" borderId="15" xfId="1209" applyNumberFormat="1" applyFont="1" applyFill="1" applyBorder="1" applyAlignment="1">
      <alignment horizontal="center" vertical="center" wrapText="1"/>
    </xf>
    <xf numFmtId="0" fontId="223" fillId="0" borderId="33" xfId="0" applyFont="1" applyBorder="1" applyAlignment="1">
      <alignment horizontal="center" vertical="center" wrapText="1"/>
    </xf>
    <xf numFmtId="0" fontId="223" fillId="0" borderId="44" xfId="0" applyFont="1" applyBorder="1" applyAlignment="1">
      <alignment horizontal="center" vertical="center" wrapText="1"/>
    </xf>
    <xf numFmtId="0" fontId="223" fillId="0" borderId="9" xfId="0" applyFont="1" applyBorder="1" applyAlignment="1">
      <alignment horizontal="center" vertical="center" wrapText="1"/>
    </xf>
    <xf numFmtId="0" fontId="252" fillId="0" borderId="33" xfId="1006" applyNumberFormat="1" applyFont="1" applyFill="1" applyBorder="1" applyAlignment="1">
      <alignment horizontal="center" vertical="center" wrapText="1"/>
    </xf>
    <xf numFmtId="0" fontId="252" fillId="0" borderId="44" xfId="1006" applyNumberFormat="1" applyFont="1" applyFill="1" applyBorder="1" applyAlignment="1">
      <alignment horizontal="center" vertical="center" wrapText="1"/>
    </xf>
    <xf numFmtId="0" fontId="252" fillId="0" borderId="9" xfId="1006" applyNumberFormat="1" applyFont="1" applyFill="1" applyBorder="1" applyAlignment="1">
      <alignment horizontal="center" vertical="center" wrapText="1"/>
    </xf>
    <xf numFmtId="0" fontId="223" fillId="0" borderId="52" xfId="0" applyFont="1" applyBorder="1" applyAlignment="1">
      <alignment horizontal="center" vertical="center" wrapText="1"/>
    </xf>
    <xf numFmtId="0" fontId="223" fillId="0" borderId="57" xfId="0" applyFont="1" applyBorder="1" applyAlignment="1">
      <alignment horizontal="center" vertical="center" wrapText="1"/>
    </xf>
    <xf numFmtId="0" fontId="223" fillId="0" borderId="60" xfId="0" applyFont="1" applyBorder="1" applyAlignment="1">
      <alignment horizontal="center" vertical="center" wrapText="1"/>
    </xf>
    <xf numFmtId="43" fontId="252" fillId="55" borderId="33" xfId="1025" applyFont="1" applyFill="1" applyBorder="1" applyAlignment="1">
      <alignment horizontal="center" vertical="center" wrapText="1"/>
    </xf>
    <xf numFmtId="43" fontId="252" fillId="55" borderId="44" xfId="1025" applyFont="1" applyFill="1" applyBorder="1" applyAlignment="1">
      <alignment horizontal="center" vertical="center" wrapText="1"/>
    </xf>
    <xf numFmtId="43" fontId="252" fillId="55" borderId="9" xfId="1025" applyFont="1" applyFill="1" applyBorder="1" applyAlignment="1">
      <alignment horizontal="center" vertical="center" wrapText="1"/>
    </xf>
    <xf numFmtId="0" fontId="223" fillId="0" borderId="46" xfId="0" applyFont="1" applyBorder="1" applyAlignment="1">
      <alignment horizontal="center" vertical="center" wrapText="1"/>
    </xf>
    <xf numFmtId="0" fontId="223" fillId="0" borderId="48" xfId="0" applyFont="1" applyBorder="1" applyAlignment="1">
      <alignment horizontal="center" vertical="center" wrapText="1"/>
    </xf>
    <xf numFmtId="0" fontId="223" fillId="0" borderId="47" xfId="0" applyFont="1" applyBorder="1" applyAlignment="1">
      <alignment horizontal="center" vertical="center" wrapText="1"/>
    </xf>
    <xf numFmtId="0" fontId="223" fillId="0" borderId="49" xfId="0" applyFont="1" applyBorder="1" applyAlignment="1">
      <alignment horizontal="center" vertical="center" wrapText="1"/>
    </xf>
    <xf numFmtId="0" fontId="225" fillId="0" borderId="0" xfId="0" applyFont="1" applyAlignment="1">
      <alignment horizontal="center" vertical="center" wrapText="1"/>
    </xf>
    <xf numFmtId="49" fontId="226" fillId="0" borderId="0" xfId="0" applyNumberFormat="1" applyFont="1" applyAlignment="1">
      <alignment horizontal="center"/>
    </xf>
    <xf numFmtId="0" fontId="223" fillId="0" borderId="31" xfId="0" applyFont="1" applyBorder="1" applyAlignment="1">
      <alignment horizontal="center" vertical="center" wrapText="1"/>
    </xf>
    <xf numFmtId="0" fontId="223" fillId="0" borderId="40" xfId="0" applyFont="1" applyBorder="1" applyAlignment="1">
      <alignment horizontal="center" vertical="center" wrapText="1"/>
    </xf>
    <xf numFmtId="172" fontId="223" fillId="0" borderId="33" xfId="1006" applyNumberFormat="1" applyFont="1" applyFill="1" applyBorder="1" applyAlignment="1">
      <alignment horizontal="center" vertical="center" wrapText="1"/>
    </xf>
    <xf numFmtId="172" fontId="223" fillId="0" borderId="9" xfId="1006" applyNumberFormat="1" applyFont="1" applyFill="1" applyBorder="1" applyAlignment="1">
      <alignment horizontal="center" vertical="center" wrapText="1"/>
    </xf>
    <xf numFmtId="41" fontId="275" fillId="0" borderId="7" xfId="0" applyNumberFormat="1" applyFont="1" applyBorder="1" applyAlignment="1">
      <alignment horizontal="center"/>
    </xf>
    <xf numFmtId="0" fontId="275" fillId="0" borderId="7" xfId="0" applyFont="1" applyBorder="1" applyAlignment="1">
      <alignment horizontal="center"/>
    </xf>
    <xf numFmtId="0" fontId="223" fillId="0" borderId="41" xfId="0" applyFont="1" applyBorder="1" applyAlignment="1">
      <alignment horizontal="center" vertical="center" wrapText="1"/>
    </xf>
    <xf numFmtId="0" fontId="223" fillId="0" borderId="4" xfId="0" applyFont="1" applyBorder="1" applyAlignment="1">
      <alignment horizontal="center" vertical="center" wrapText="1"/>
    </xf>
    <xf numFmtId="0" fontId="223" fillId="0" borderId="0" xfId="0" applyFont="1" applyAlignment="1">
      <alignment horizontal="center" vertical="center" wrapText="1"/>
    </xf>
    <xf numFmtId="0" fontId="223" fillId="0" borderId="64" xfId="0" applyFont="1" applyBorder="1" applyAlignment="1">
      <alignment horizontal="center" vertical="center" wrapText="1"/>
    </xf>
    <xf numFmtId="0" fontId="223" fillId="0" borderId="7" xfId="0" applyFont="1" applyBorder="1" applyAlignment="1">
      <alignment horizontal="center" vertical="center" wrapText="1"/>
    </xf>
    <xf numFmtId="43" fontId="240" fillId="55" borderId="44" xfId="1025" applyFont="1" applyFill="1" applyBorder="1" applyAlignment="1">
      <alignment horizontal="center" vertical="center" wrapText="1"/>
    </xf>
    <xf numFmtId="43" fontId="240" fillId="55" borderId="61" xfId="1025" applyFont="1" applyFill="1" applyBorder="1" applyAlignment="1">
      <alignment horizontal="center" vertical="center" wrapText="1"/>
    </xf>
    <xf numFmtId="0" fontId="236" fillId="0" borderId="52" xfId="0" applyFont="1" applyBorder="1" applyAlignment="1">
      <alignment horizontal="center" vertical="center" wrapText="1"/>
    </xf>
    <xf numFmtId="0" fontId="239" fillId="0" borderId="57" xfId="0" applyFont="1" applyBorder="1"/>
    <xf numFmtId="0" fontId="239" fillId="0" borderId="60" xfId="0" applyFont="1" applyBorder="1"/>
    <xf numFmtId="43" fontId="240" fillId="55" borderId="33" xfId="1025" applyFont="1" applyFill="1" applyBorder="1" applyAlignment="1">
      <alignment horizontal="center" vertical="center" wrapText="1"/>
    </xf>
    <xf numFmtId="43" fontId="240" fillId="55" borderId="9" xfId="1025" applyFont="1" applyFill="1" applyBorder="1" applyAlignment="1">
      <alignment horizontal="center" vertical="center" wrapText="1"/>
    </xf>
    <xf numFmtId="0" fontId="236" fillId="0" borderId="46" xfId="0" applyFont="1" applyBorder="1" applyAlignment="1">
      <alignment horizontal="center" vertical="center" wrapText="1"/>
    </xf>
    <xf numFmtId="0" fontId="236" fillId="0" borderId="48" xfId="0" applyFont="1" applyBorder="1" applyAlignment="1">
      <alignment horizontal="center" vertical="center" wrapText="1"/>
    </xf>
    <xf numFmtId="0" fontId="236" fillId="0" borderId="47" xfId="0" applyFont="1" applyBorder="1" applyAlignment="1">
      <alignment horizontal="center" vertical="center" wrapText="1"/>
    </xf>
    <xf numFmtId="0" fontId="236" fillId="0" borderId="49" xfId="0" applyFont="1" applyBorder="1" applyAlignment="1">
      <alignment horizontal="center" vertical="center" wrapText="1"/>
    </xf>
    <xf numFmtId="0" fontId="236" fillId="0" borderId="54" xfId="0" applyFont="1" applyBorder="1" applyAlignment="1">
      <alignment horizontal="center" vertical="center" wrapText="1"/>
    </xf>
    <xf numFmtId="0" fontId="236" fillId="0" borderId="55" xfId="0" applyFont="1" applyBorder="1" applyAlignment="1">
      <alignment horizontal="center" vertical="center" wrapText="1"/>
    </xf>
    <xf numFmtId="0" fontId="236" fillId="0" borderId="56" xfId="0" applyFont="1" applyBorder="1" applyAlignment="1">
      <alignment horizontal="center" vertical="center" wrapText="1"/>
    </xf>
    <xf numFmtId="0" fontId="236" fillId="0" borderId="4" xfId="0" applyFont="1" applyBorder="1" applyAlignment="1">
      <alignment horizontal="center" vertical="center" wrapText="1"/>
    </xf>
    <xf numFmtId="0" fontId="236" fillId="0" borderId="0" xfId="0" applyFont="1" applyAlignment="1">
      <alignment horizontal="center" vertical="center" wrapText="1"/>
    </xf>
    <xf numFmtId="0" fontId="236" fillId="0" borderId="59" xfId="0" applyFont="1" applyBorder="1" applyAlignment="1">
      <alignment horizontal="center" vertical="center" wrapText="1"/>
    </xf>
    <xf numFmtId="0" fontId="236" fillId="0" borderId="65" xfId="0" applyFont="1" applyBorder="1" applyAlignment="1">
      <alignment horizontal="center" vertical="center" wrapText="1"/>
    </xf>
    <xf numFmtId="0" fontId="236" fillId="0" borderId="51" xfId="0" applyFont="1" applyBorder="1" applyAlignment="1">
      <alignment horizontal="center" vertical="center" wrapText="1"/>
    </xf>
    <xf numFmtId="0" fontId="236" fillId="0" borderId="63" xfId="0" applyFont="1" applyBorder="1" applyAlignment="1">
      <alignment horizontal="center" vertical="center" wrapText="1"/>
    </xf>
    <xf numFmtId="0" fontId="236" fillId="0" borderId="57" xfId="0" applyFont="1" applyBorder="1" applyAlignment="1">
      <alignment horizontal="center" vertical="center" wrapText="1"/>
    </xf>
    <xf numFmtId="0" fontId="236" fillId="0" borderId="60" xfId="0" applyFont="1" applyBorder="1" applyAlignment="1">
      <alignment horizontal="center" vertical="center" wrapText="1"/>
    </xf>
    <xf numFmtId="0" fontId="236" fillId="0" borderId="53" xfId="0" applyFont="1" applyBorder="1" applyAlignment="1">
      <alignment horizontal="center" vertical="center" wrapText="1"/>
    </xf>
    <xf numFmtId="0" fontId="239" fillId="0" borderId="58" xfId="0" applyFont="1" applyBorder="1"/>
    <xf numFmtId="0" fontId="239" fillId="0" borderId="62" xfId="0" applyFont="1" applyBorder="1"/>
    <xf numFmtId="0" fontId="236" fillId="0" borderId="41" xfId="0" applyFont="1" applyBorder="1" applyAlignment="1">
      <alignment horizontal="center" vertical="center" wrapText="1"/>
    </xf>
    <xf numFmtId="0" fontId="236" fillId="0" borderId="64" xfId="0" applyFont="1" applyBorder="1" applyAlignment="1">
      <alignment horizontal="center" vertical="center" wrapText="1"/>
    </xf>
    <xf numFmtId="0" fontId="236" fillId="0" borderId="7" xfId="0" applyFont="1" applyBorder="1" applyAlignment="1">
      <alignment horizontal="center" vertical="center" wrapText="1"/>
    </xf>
    <xf numFmtId="0" fontId="236" fillId="0" borderId="33" xfId="0" applyFont="1" applyBorder="1" applyAlignment="1">
      <alignment horizontal="center" vertical="center" wrapText="1"/>
    </xf>
    <xf numFmtId="0" fontId="236" fillId="0" borderId="44" xfId="0" applyFont="1" applyBorder="1" applyAlignment="1">
      <alignment horizontal="center" vertical="center" wrapText="1"/>
    </xf>
    <xf numFmtId="0" fontId="236" fillId="0" borderId="9" xfId="0" applyFont="1" applyBorder="1" applyAlignment="1">
      <alignment horizontal="center" vertical="center" wrapText="1"/>
    </xf>
    <xf numFmtId="0" fontId="239" fillId="0" borderId="59" xfId="0" applyFont="1" applyBorder="1"/>
    <xf numFmtId="0" fontId="239" fillId="0" borderId="63" xfId="0" applyFont="1" applyBorder="1"/>
    <xf numFmtId="172" fontId="269" fillId="0" borderId="1" xfId="1006" applyNumberFormat="1" applyFont="1" applyBorder="1" applyAlignment="1">
      <alignment horizontal="center" vertical="center" wrapText="1"/>
    </xf>
    <xf numFmtId="172" fontId="269" fillId="0" borderId="31" xfId="1006" applyNumberFormat="1" applyFont="1" applyBorder="1" applyAlignment="1">
      <alignment horizontal="center" vertical="center" wrapText="1"/>
    </xf>
    <xf numFmtId="172" fontId="269" fillId="0" borderId="40" xfId="1006" applyNumberFormat="1" applyFont="1" applyBorder="1" applyAlignment="1">
      <alignment horizontal="center" vertical="center" wrapText="1"/>
    </xf>
    <xf numFmtId="0" fontId="241" fillId="0" borderId="0" xfId="0" applyFont="1" applyAlignment="1">
      <alignment horizontal="center" vertical="center"/>
    </xf>
    <xf numFmtId="0" fontId="280" fillId="0" borderId="0" xfId="0" applyFont="1" applyAlignment="1">
      <alignment horizontal="center" vertical="center"/>
    </xf>
    <xf numFmtId="172" fontId="269" fillId="54" borderId="1" xfId="1006" applyNumberFormat="1" applyFont="1" applyFill="1" applyBorder="1" applyAlignment="1">
      <alignment horizontal="center" vertical="center" wrapText="1"/>
    </xf>
    <xf numFmtId="172" fontId="269" fillId="0" borderId="33" xfId="1006" applyNumberFormat="1" applyFont="1" applyBorder="1" applyAlignment="1">
      <alignment horizontal="center" vertical="center" wrapText="1"/>
    </xf>
    <xf numFmtId="172" fontId="269" fillId="0" borderId="9" xfId="1006" applyNumberFormat="1" applyFont="1" applyBorder="1" applyAlignment="1">
      <alignment horizontal="center" vertical="center" wrapText="1"/>
    </xf>
    <xf numFmtId="3" fontId="268" fillId="0" borderId="33" xfId="0" applyNumberFormat="1" applyFont="1" applyBorder="1" applyAlignment="1">
      <alignment horizontal="center" vertical="center" wrapText="1"/>
    </xf>
    <xf numFmtId="3" fontId="268" fillId="0" borderId="9" xfId="0" applyNumberFormat="1" applyFont="1" applyBorder="1" applyAlignment="1">
      <alignment horizontal="center" vertical="center" wrapText="1"/>
    </xf>
    <xf numFmtId="0" fontId="252" fillId="0" borderId="33" xfId="0" applyFont="1" applyBorder="1" applyAlignment="1">
      <alignment horizontal="center" vertical="center"/>
    </xf>
    <xf numFmtId="0" fontId="252" fillId="0" borderId="9" xfId="0" applyFont="1" applyBorder="1" applyAlignment="1">
      <alignment horizontal="center" vertical="center"/>
    </xf>
    <xf numFmtId="172" fontId="267" fillId="0" borderId="0" xfId="1006" applyNumberFormat="1" applyFont="1" applyAlignment="1">
      <alignment horizontal="right" vertical="center"/>
    </xf>
    <xf numFmtId="3" fontId="268" fillId="0" borderId="31" xfId="0" applyNumberFormat="1" applyFont="1" applyBorder="1" applyAlignment="1">
      <alignment horizontal="center" vertical="center" wrapText="1"/>
    </xf>
    <xf numFmtId="3" fontId="268" fillId="0" borderId="15" xfId="0" applyNumberFormat="1" applyFont="1" applyBorder="1" applyAlignment="1">
      <alignment horizontal="center" vertical="center" wrapText="1"/>
    </xf>
    <xf numFmtId="3" fontId="268" fillId="0" borderId="40" xfId="0" applyNumberFormat="1" applyFont="1" applyBorder="1" applyAlignment="1">
      <alignment horizontal="center" vertical="center" wrapText="1"/>
    </xf>
    <xf numFmtId="0" fontId="4" fillId="0" borderId="0" xfId="0" applyFont="1" applyAlignment="1">
      <alignment horizontal="center"/>
    </xf>
  </cellXfs>
  <cellStyles count="2726">
    <cellStyle name="_x0001_" xfId="1"/>
    <cellStyle name="          _x000d__x000a_shell=progman.exe_x000d__x000a_m" xfId="2"/>
    <cellStyle name=" (2)" xfId="3"/>
    <cellStyle name="_x000d__x000a_JournalTemplate=C:\COMFO\CTALK\JOURSTD.TPL_x000d__x000a_LbStateAddress=3 3 0 251 1 89 2 311_x000d__x000a_LbStateJou" xfId="4"/>
    <cellStyle name="#,##0" xfId="5"/>
    <cellStyle name="." xfId="6"/>
    <cellStyle name=".d©y" xfId="7"/>
    <cellStyle name="??" xfId="8"/>
    <cellStyle name="?? [0.00]_      " xfId="9"/>
    <cellStyle name="?? [0]" xfId="10"/>
    <cellStyle name="?_x001d_??%U©÷u&amp;H©÷9_x0008_? s_x000a__x0007__x0001__x0001_" xfId="11"/>
    <cellStyle name="?_x001d_??%U©÷u&amp;H©÷9_x0008_?_x0009_s_x000a__x0007__x0001__x0001_" xfId="12"/>
    <cellStyle name="???? [0.00]_      " xfId="13"/>
    <cellStyle name="??????" xfId="14"/>
    <cellStyle name="????_      " xfId="15"/>
    <cellStyle name="???[0]_?? DI" xfId="16"/>
    <cellStyle name="???_?? DI" xfId="17"/>
    <cellStyle name="??[0]_BRE" xfId="18"/>
    <cellStyle name="??_      " xfId="19"/>
    <cellStyle name="??A? [0]_laroux_1_¢¬???¢â? " xfId="20"/>
    <cellStyle name="??A?_laroux_1_¢¬???¢â? " xfId="21"/>
    <cellStyle name="?¡±¢¥?_?¨ù??¢´¢¥_¢¬???¢â? " xfId="22"/>
    <cellStyle name="_x0001_?¶æµ_x001b_ºß­ " xfId="23"/>
    <cellStyle name="_x0001_?¶æµ_x001b_ºß­_" xfId="24"/>
    <cellStyle name="?ðÇ%U?&amp;H?_x0008_?s_x000a__x0007__x0001__x0001_" xfId="25"/>
    <cellStyle name="[0]_Chi phÝ kh¸c_V" xfId="26"/>
    <cellStyle name="_x0001_\Ô" xfId="27"/>
    <cellStyle name="_1 TONG HOP - CA NA" xfId="28"/>
    <cellStyle name="_12-Thong ke cac lop LKDT (vlvh, tu xa, dia chi, cu tuyen) nam 2011, 2012" xfId="29"/>
    <cellStyle name="_8" xfId="30"/>
    <cellStyle name="_9" xfId="31"/>
    <cellStyle name="_Bang Chi tieu (2)" xfId="32"/>
    <cellStyle name="_Bao Cao thang 1" xfId="33"/>
    <cellStyle name="_Bao Cao thang 1_thong ke cac cap20142015" xfId="34"/>
    <cellStyle name="_BAO GIA NGAY 24-10-08 (co dam)" xfId="35"/>
    <cellStyle name="_BC CV1865" xfId="36"/>
    <cellStyle name="_Bieu bao cao von TPCP gd 2003-2010(18.5)" xfId="37"/>
    <cellStyle name="_Bieu bao cao von TPCP gd 2003-2010(18.5)_thong ke cac cap20142015" xfId="38"/>
    <cellStyle name="_Bieu chung trai phieu chinh phu giai doan 2003-2010" xfId="39"/>
    <cellStyle name="_Biểu tiêu chí toàn tỉnh 2011-2020" xfId="40"/>
    <cellStyle name="_Book1" xfId="41"/>
    <cellStyle name="_Book1_1" xfId="42"/>
    <cellStyle name="_Book1_2" xfId="43"/>
    <cellStyle name="_Book1_3" xfId="44"/>
    <cellStyle name="_Book1_Bang luong thang 9.2011(830)" xfId="45"/>
    <cellStyle name="_Book1_Bang luong thang 9.2011(830)_thong ke cac cap20142015" xfId="46"/>
    <cellStyle name="_Book1_Bieu bao cao von TPCP gd 2003-2010(18.5)" xfId="47"/>
    <cellStyle name="_Book1_Bieu bao cao von TPCP gd 2003-2010(18.5)_thong ke cac cap20142015" xfId="48"/>
    <cellStyle name="_Book1_Book1" xfId="49"/>
    <cellStyle name="_Book1_Book1_1" xfId="50"/>
    <cellStyle name="_Book1_Book1_thong ke cac cap20142015" xfId="52"/>
    <cellStyle name="_Book1_Book1_Tiến độ XDCB đến tháng 5 - 2015" xfId="51"/>
    <cellStyle name="_Book1_KCH - TH - 03PA2-03 truong THCS ban phiet thong lang chung" xfId="53"/>
    <cellStyle name="_Book1_Kh ql62 (2010) 11-09" xfId="54"/>
    <cellStyle name="_Book1_MN TT Pho Lu" xfId="55"/>
    <cellStyle name="_Book1_Tiến độ XDCB đến tháng 5 - 2015" xfId="56"/>
    <cellStyle name="_Book1_tongket2003-2010 Kg Vu DP" xfId="57"/>
    <cellStyle name="_Book1_tongket2003-2010 Kg Vu DP_thong ke cac cap20142015" xfId="58"/>
    <cellStyle name="_C.cong+B.luong-Sanluong" xfId="59"/>
    <cellStyle name="_CAI TAO BEP AN" xfId="60"/>
    <cellStyle name="_DE NGHỊ THẨM ĐỊNH TC (1)" xfId="61"/>
    <cellStyle name="_DO-D1500-KHONG CO TRONG DT" xfId="62"/>
    <cellStyle name="_Don gia 408" xfId="63"/>
    <cellStyle name="_DT - KCH-TH-LC-03PA2-03" xfId="64"/>
    <cellStyle name="_DT Nam vai" xfId="65"/>
    <cellStyle name="_Du toan" xfId="66"/>
    <cellStyle name="_duong GT di phong HTKTsua" xfId="67"/>
    <cellStyle name="_duong GT di phong HTKTsua_thong ke cac cap20142015" xfId="68"/>
    <cellStyle name="_Duyet TK thay đôi" xfId="69"/>
    <cellStyle name="_Duyet TK thay đôi_thong ke cac cap20142015" xfId="70"/>
    <cellStyle name="_DZ 110kV NK-TU" xfId="71"/>
    <cellStyle name="_Gia+KLdieuchinhgoi1" xfId="76"/>
    <cellStyle name="_Gia+KLdieuchinhgoi1_Cau Km109-108" xfId="77"/>
    <cellStyle name="_Gia+KLdieuchinhgoi1_PLV" xfId="78"/>
    <cellStyle name="_Gia+KLdieuchinhgoi1_VCDS" xfId="79"/>
    <cellStyle name="_Gia+KLgoi2dieuchinh" xfId="80"/>
    <cellStyle name="_Goi 1 A tham tra" xfId="72"/>
    <cellStyle name="_GOITHAUSO2" xfId="73"/>
    <cellStyle name="_GOITHAUSO3" xfId="74"/>
    <cellStyle name="_GOITHAUSO4" xfId="75"/>
    <cellStyle name="_HaHoa_TDT_DienCSang" xfId="81"/>
    <cellStyle name="_HaHoa19-5-07" xfId="82"/>
    <cellStyle name="_HS BT huong che do theo QĐ85-so chua dieu chinh va da dieu chỉnh" xfId="83"/>
    <cellStyle name="_KCH - TH - 03PA2-03 truong THCS ban phiet thong lang chung" xfId="84"/>
    <cellStyle name="_Kh ql62 (2010) 11-09" xfId="154"/>
    <cellStyle name="_KL_K.C_mat_duong" xfId="85"/>
    <cellStyle name="_KL_K.C_mat_duong_DE NGHỊ THẨM ĐỊNH TC (1)" xfId="86"/>
    <cellStyle name="_KL_K.C_mat_duong_thong ke cac cap20142015" xfId="87"/>
    <cellStyle name="_KT (2)" xfId="88"/>
    <cellStyle name="_KT (2)_1" xfId="89"/>
    <cellStyle name="_KT (2)_2" xfId="90"/>
    <cellStyle name="_KT (2)_2_TG-TH" xfId="91"/>
    <cellStyle name="_KT (2)_2_TG-TH_BANG TONG HOP TINH HINH THANH QUYET TOAN (MOI I)" xfId="92"/>
    <cellStyle name="_KT (2)_2_TG-TH_BAO GIA NGAY 24-10-08 (co dam)" xfId="93"/>
    <cellStyle name="_KT (2)_2_TG-TH_BIEU CHI TIEU, NGUYEN TAC PHAN BO" xfId="94"/>
    <cellStyle name="_KT (2)_2_TG-TH_Book1" xfId="95"/>
    <cellStyle name="_KT (2)_2_TG-TH_Book1_1" xfId="96"/>
    <cellStyle name="_KT (2)_2_TG-TH_CAU Khanh Nam(Thi Cong)" xfId="97"/>
    <cellStyle name="_KT (2)_2_TG-TH_DU TRU VAT TU" xfId="98"/>
    <cellStyle name="_KT (2)_2_TG-TH_Tiến độ XDCB đến tháng 5 - 2015" xfId="99"/>
    <cellStyle name="_KT (2)_2_TG-TH_ÿÿÿÿÿ" xfId="100"/>
    <cellStyle name="_KT (2)_3" xfId="101"/>
    <cellStyle name="_KT (2)_3_TG-TH" xfId="102"/>
    <cellStyle name="_KT (2)_3_TG-TH_PERSONAL" xfId="103"/>
    <cellStyle name="_KT (2)_3_TG-TH_PERSONAL_Book1" xfId="104"/>
    <cellStyle name="_KT (2)_3_TG-TH_PERSONAL_Tong hop KHCB 2001" xfId="105"/>
    <cellStyle name="_KT (2)_4" xfId="106"/>
    <cellStyle name="_KT (2)_4_BANG TONG HOP TINH HINH THANH QUYET TOAN (MOI I)" xfId="107"/>
    <cellStyle name="_KT (2)_4_BAO GIA NGAY 24-10-08 (co dam)" xfId="108"/>
    <cellStyle name="_KT (2)_4_BIEU CHI TIEU, NGUYEN TAC PHAN BO" xfId="109"/>
    <cellStyle name="_KT (2)_4_Book1" xfId="110"/>
    <cellStyle name="_KT (2)_4_Book1_1" xfId="111"/>
    <cellStyle name="_KT (2)_4_CAU Khanh Nam(Thi Cong)" xfId="112"/>
    <cellStyle name="_KT (2)_4_DU TRU VAT TU" xfId="113"/>
    <cellStyle name="_KT (2)_4_TG-TH" xfId="114"/>
    <cellStyle name="_KT (2)_4_Tiến độ XDCB đến tháng 5 - 2015" xfId="115"/>
    <cellStyle name="_KT (2)_4_ÿÿÿÿÿ" xfId="116"/>
    <cellStyle name="_KT (2)_5" xfId="117"/>
    <cellStyle name="_KT (2)_5_BANG TONG HOP TINH HINH THANH QUYET TOAN (MOI I)" xfId="118"/>
    <cellStyle name="_KT (2)_5_BAO GIA NGAY 24-10-08 (co dam)" xfId="119"/>
    <cellStyle name="_KT (2)_5_BIEU CHI TIEU, NGUYEN TAC PHAN BO" xfId="120"/>
    <cellStyle name="_KT (2)_5_Book1" xfId="121"/>
    <cellStyle name="_KT (2)_5_Book1_1" xfId="122"/>
    <cellStyle name="_KT (2)_5_CAU Khanh Nam(Thi Cong)" xfId="123"/>
    <cellStyle name="_KT (2)_5_DU TRU VAT TU" xfId="124"/>
    <cellStyle name="_KT (2)_5_Tiến độ XDCB đến tháng 5 - 2015" xfId="125"/>
    <cellStyle name="_KT (2)_5_ÿÿÿÿÿ" xfId="126"/>
    <cellStyle name="_KT (2)_PERSONAL" xfId="127"/>
    <cellStyle name="_KT (2)_PERSONAL_Book1" xfId="128"/>
    <cellStyle name="_KT (2)_PERSONAL_Tong hop KHCB 2001" xfId="129"/>
    <cellStyle name="_KT (2)_TG-TH" xfId="130"/>
    <cellStyle name="_KT_TG" xfId="131"/>
    <cellStyle name="_KT_TG_1" xfId="132"/>
    <cellStyle name="_KT_TG_1_BANG TONG HOP TINH HINH THANH QUYET TOAN (MOI I)" xfId="133"/>
    <cellStyle name="_KT_TG_1_BAO GIA NGAY 24-10-08 (co dam)" xfId="134"/>
    <cellStyle name="_KT_TG_1_BIEU CHI TIEU, NGUYEN TAC PHAN BO" xfId="135"/>
    <cellStyle name="_KT_TG_1_Book1" xfId="136"/>
    <cellStyle name="_KT_TG_1_Book1_1" xfId="137"/>
    <cellStyle name="_KT_TG_1_CAU Khanh Nam(Thi Cong)" xfId="138"/>
    <cellStyle name="_KT_TG_1_DU TRU VAT TU" xfId="139"/>
    <cellStyle name="_KT_TG_1_Tiến độ XDCB đến tháng 5 - 2015" xfId="140"/>
    <cellStyle name="_KT_TG_1_ÿÿÿÿÿ" xfId="141"/>
    <cellStyle name="_KT_TG_2" xfId="142"/>
    <cellStyle name="_KT_TG_2_BANG TONG HOP TINH HINH THANH QUYET TOAN (MOI I)" xfId="143"/>
    <cellStyle name="_KT_TG_2_BAO GIA NGAY 24-10-08 (co dam)" xfId="144"/>
    <cellStyle name="_KT_TG_2_BIEU CHI TIEU, NGUYEN TAC PHAN BO" xfId="145"/>
    <cellStyle name="_KT_TG_2_Book1" xfId="146"/>
    <cellStyle name="_KT_TG_2_Book1_1" xfId="147"/>
    <cellStyle name="_KT_TG_2_CAU Khanh Nam(Thi Cong)" xfId="148"/>
    <cellStyle name="_KT_TG_2_DU TRU VAT TU" xfId="149"/>
    <cellStyle name="_KT_TG_2_Tiến độ XDCB đến tháng 5 - 2015" xfId="150"/>
    <cellStyle name="_KT_TG_2_ÿÿÿÿÿ" xfId="151"/>
    <cellStyle name="_KT_TG_3" xfId="152"/>
    <cellStyle name="_KT_TG_4" xfId="153"/>
    <cellStyle name="_MauThanTKKT-goi7-DonGia2143(vl t7)" xfId="155"/>
    <cellStyle name="_MauThanTKKT-goi7-DonGia2143(vl t7)_thong ke cac cap20142015" xfId="156"/>
    <cellStyle name="_MN TT Pho Lu" xfId="157"/>
    <cellStyle name="_Nguyen Trai - Truong son- Sam son- chia 2 goi thau bo sung van chuyen" xfId="166"/>
    <cellStyle name="_Nhu cau von ung truoc 2011 Tha h Hoa + Nge An gui TW" xfId="167"/>
    <cellStyle name="_Nhu cau von ung truoc 2011 Tha h Hoa + Nge An gui TW_thong ke cac cap20142015" xfId="168"/>
    <cellStyle name="_Ninh binh" xfId="158"/>
    <cellStyle name="_Ninh binh_Cau Km109-108" xfId="159"/>
    <cellStyle name="_Ninh binh_PLV" xfId="160"/>
    <cellStyle name="_Ninh binh_VCDS" xfId="161"/>
    <cellStyle name="_Ninh binhngoai" xfId="162"/>
    <cellStyle name="_Ninh binhngoai_Cau Km109-108" xfId="163"/>
    <cellStyle name="_Ninh binhngoai_PLV" xfId="164"/>
    <cellStyle name="_Ninh binhngoai_VCDS" xfId="165"/>
    <cellStyle name="_PERSONAL" xfId="169"/>
    <cellStyle name="_PERSONAL_Book1" xfId="170"/>
    <cellStyle name="_PERSONAL_Tong hop KHCB 2001" xfId="171"/>
    <cellStyle name="_Q TOAN  SCTX QL.62 QUI I ( oanh)" xfId="172"/>
    <cellStyle name="_Q TOAN  SCTX QL.62 QUI II ( oanh)" xfId="173"/>
    <cellStyle name="_Q4_1ormal_Q496 SBU" xfId="174"/>
    <cellStyle name="_QT SCTXQL62_QT1 (Cty QL)" xfId="175"/>
    <cellStyle name="_Quyết toán năm-Qn" xfId="176"/>
    <cellStyle name="_Rà soat biên chế và đăng ký nhu cầu tuyển dụng (4.2011)" xfId="177"/>
    <cellStyle name="_Sheet1" xfId="178"/>
    <cellStyle name="_Sheet1_HC Details" xfId="179"/>
    <cellStyle name="_Sheet1_HC Deta_x0012_Normal_Sheet1_P_x0015_Normal_Sheet1_Reserve" xfId="180"/>
    <cellStyle name="_Sheet1_Reserve" xfId="181"/>
    <cellStyle name="_Sheet2" xfId="182"/>
    <cellStyle name="_Sheet2_BIEU CHI TIEU, NGUYEN TAC PHAN BO" xfId="183"/>
    <cellStyle name="_Sheet2_Tiến độ XDCB đến tháng 5 - 2015" xfId="184"/>
    <cellStyle name="_Sheet3" xfId="185"/>
    <cellStyle name="_SPTQ2ACT" xfId="186"/>
    <cellStyle name="_TG-TH" xfId="187"/>
    <cellStyle name="_TG-TH_1" xfId="188"/>
    <cellStyle name="_TG-TH_1_BANG TONG HOP TINH HINH THANH QUYET TOAN (MOI I)" xfId="189"/>
    <cellStyle name="_TG-TH_1_BAO GIA NGAY 24-10-08 (co dam)" xfId="190"/>
    <cellStyle name="_TG-TH_1_BIEU CHI TIEU, NGUYEN TAC PHAN BO" xfId="191"/>
    <cellStyle name="_TG-TH_1_Book1" xfId="192"/>
    <cellStyle name="_TG-TH_1_Book1_1" xfId="193"/>
    <cellStyle name="_TG-TH_1_CAU Khanh Nam(Thi Cong)" xfId="194"/>
    <cellStyle name="_TG-TH_1_DU TRU VAT TU" xfId="195"/>
    <cellStyle name="_TG-TH_1_Tiến độ XDCB đến tháng 5 - 2015" xfId="196"/>
    <cellStyle name="_TG-TH_1_ÿÿÿÿÿ" xfId="197"/>
    <cellStyle name="_TG-TH_2" xfId="198"/>
    <cellStyle name="_TG-TH_2_BANG TONG HOP TINH HINH THANH QUYET TOAN (MOI I)" xfId="199"/>
    <cellStyle name="_TG-TH_2_BAO GIA NGAY 24-10-08 (co dam)" xfId="200"/>
    <cellStyle name="_TG-TH_2_BIEU CHI TIEU, NGUYEN TAC PHAN BO" xfId="201"/>
    <cellStyle name="_TG-TH_2_Book1" xfId="202"/>
    <cellStyle name="_TG-TH_2_Book1_1" xfId="203"/>
    <cellStyle name="_TG-TH_2_CAU Khanh Nam(Thi Cong)" xfId="204"/>
    <cellStyle name="_TG-TH_2_DU TRU VAT TU" xfId="205"/>
    <cellStyle name="_TG-TH_2_Tiến độ XDCB đến tháng 5 - 2015" xfId="206"/>
    <cellStyle name="_TG-TH_2_ÿÿÿÿÿ" xfId="207"/>
    <cellStyle name="_TG-TH_3" xfId="208"/>
    <cellStyle name="_TG-TH_4" xfId="209"/>
    <cellStyle name="_THCPKS" xfId="214"/>
    <cellStyle name="_Tong dutoan PP LAHAI" xfId="210"/>
    <cellStyle name="_Tong hop may cheu nganh 1" xfId="211"/>
    <cellStyle name="_TỔNG HỢP NÔNG THÔN MỚI 2014" xfId="213"/>
    <cellStyle name="_tongket2003-2010 Kg Vu DP" xfId="212"/>
    <cellStyle name="_ung truoc 2011 NSTW Thanh Hoa + Nge An gui Thu 12-5" xfId="215"/>
    <cellStyle name="_ung truoc 2011 NSTW Thanh Hoa + Nge An gui Thu 12-5_thong ke cac cap20142015" xfId="216"/>
    <cellStyle name="_ung truoc cua long an (6-5-2010)" xfId="217"/>
    <cellStyle name="_Ung von nam 2011 vung TNB - Doan Cong tac (12-5-2010)" xfId="218"/>
    <cellStyle name="_Ung von nam 2011 vung TNB - Doan Cong tac (12-5-2010)_thong ke cac cap20142015" xfId="219"/>
    <cellStyle name="_XU LY MONG" xfId="220"/>
    <cellStyle name="_XU LY MONG_thong ke cac cap20142015" xfId="221"/>
    <cellStyle name="_ÿÿÿÿÿ" xfId="222"/>
    <cellStyle name="_ÿÿÿÿÿ_Kh ql62 (2010) 11-09" xfId="223"/>
    <cellStyle name="_ÿÿÿÿÿ_thong ke cac cap20142015" xfId="225"/>
    <cellStyle name="_ÿÿÿÿÿ_Tiến độ XDCB đến tháng 5 - 2015" xfId="224"/>
    <cellStyle name="~1" xfId="226"/>
    <cellStyle name="_x0001_¨c^ " xfId="227"/>
    <cellStyle name="_x0001_¨c^[" xfId="228"/>
    <cellStyle name="_x0001_¨c^_" xfId="229"/>
    <cellStyle name="_x0001_¨Œc^ " xfId="230"/>
    <cellStyle name="_x0001_¨Œc^[" xfId="231"/>
    <cellStyle name="_x0001_¨Œc^_" xfId="232"/>
    <cellStyle name="’Ê‰Ý [0.00]_laroux" xfId="233"/>
    <cellStyle name="’Ê‰Ý_laroux" xfId="234"/>
    <cellStyle name="_x0001_µÑTÖ " xfId="235"/>
    <cellStyle name="_x0001_µÑTÖ_" xfId="236"/>
    <cellStyle name="•W?_¯–ì" xfId="237"/>
    <cellStyle name="•W€_¯–ì" xfId="238"/>
    <cellStyle name="•W_¯–ì" xfId="239"/>
    <cellStyle name="W_MARINE" xfId="240"/>
    <cellStyle name="0" xfId="241"/>
    <cellStyle name="0%" xfId="242"/>
    <cellStyle name="0,0" xfId="243"/>
    <cellStyle name="0.0" xfId="244"/>
    <cellStyle name="0.0%" xfId="245"/>
    <cellStyle name="0.00" xfId="246"/>
    <cellStyle name="0.00%" xfId="247"/>
    <cellStyle name="0_Book1" xfId="248"/>
    <cellStyle name="0_dao dap ma sa phin-2010" xfId="249"/>
    <cellStyle name="1" xfId="250"/>
    <cellStyle name="1 UPDATE" xfId="251"/>
    <cellStyle name="1_1. Dutoan_ngo88" xfId="252"/>
    <cellStyle name="1_985-KL cau" xfId="253"/>
    <cellStyle name="1_Bang tong hop khoi luong" xfId="254"/>
    <cellStyle name="1_Bao cao T10" xfId="255"/>
    <cellStyle name="1_BAO GIA NGAY 24-10-08 (co dam)" xfId="256"/>
    <cellStyle name="1_BC CV1865" xfId="257"/>
    <cellStyle name="1_Book1" xfId="258"/>
    <cellStyle name="1_Book1_1" xfId="259"/>
    <cellStyle name="1_Book1_1_thong ke cac cap20142015" xfId="261"/>
    <cellStyle name="1_Book1_1_Tiến độ XDCB đến tháng 5 - 2015" xfId="260"/>
    <cellStyle name="1_Book1_BIEU CHI TIEU, NGUYEN TAC PHAN BO" xfId="262"/>
    <cellStyle name="1_Book1_Book1" xfId="263"/>
    <cellStyle name="1_Book1_Du toan KT-TCsua theo TT 03 - YC 471" xfId="264"/>
    <cellStyle name="1_Book1_Du toan Phuong lam" xfId="265"/>
    <cellStyle name="1_Book1_Khoi Luong Hoang Truong - Hoang Phu" xfId="266"/>
    <cellStyle name="1_Book1_Muong TL" xfId="267"/>
    <cellStyle name="1_Book1_Tiến độ XDCB đến tháng 5 - 2015" xfId="268"/>
    <cellStyle name="1_C" xfId="269"/>
    <cellStyle name="1_Cau Doan" xfId="270"/>
    <cellStyle name="1_Cau Hua Trai (TT 04)" xfId="271"/>
    <cellStyle name="1_cau km 1089+143" xfId="272"/>
    <cellStyle name="1_Cau thuy dien Ban La (Cu Anh)" xfId="273"/>
    <cellStyle name="1_Cau thuy dien Ban La (Cu Anh)_thong ke cac cap20142015" xfId="275"/>
    <cellStyle name="1_Cau thuy dien Ban La (Cu Anh)_Tiến độ XDCB đến tháng 5 - 2015" xfId="274"/>
    <cellStyle name="1_chi tiet T9-06" xfId="281"/>
    <cellStyle name="1_CLDV PSTN 11(1).6" xfId="276"/>
    <cellStyle name="1_CLDV PSTN 2(1).7v1" xfId="277"/>
    <cellStyle name="1_CLDV PSTN 24(1).6" xfId="278"/>
    <cellStyle name="1_cong" xfId="279"/>
    <cellStyle name="1_Copy of hp-1" xfId="280"/>
    <cellStyle name="1_dam tam" xfId="282"/>
    <cellStyle name="1_danh sach kh vip" xfId="283"/>
    <cellStyle name="1_DE NGHỊ THẨM ĐỊNH TC (1)" xfId="284"/>
    <cellStyle name="1_DIEN" xfId="285"/>
    <cellStyle name="1_Dinh muc thiet ke" xfId="286"/>
    <cellStyle name="1_Du toan (23-05-2005) Tham dinh" xfId="287"/>
    <cellStyle name="1_Du toan (5 - 04 - 2004)" xfId="288"/>
    <cellStyle name="1_Du toan 558 (Km17+508.12 - Km 22)" xfId="289"/>
    <cellStyle name="1_Du toan 558 (Km17+508.12 - Km 22)_thong ke cac cap20142015" xfId="291"/>
    <cellStyle name="1_Du toan 558 (Km17+508.12 - Km 22)_Tiến độ XDCB đến tháng 5 - 2015" xfId="290"/>
    <cellStyle name="1_Du toan bo sung (11-2004)" xfId="292"/>
    <cellStyle name="1_Du toan Goi 1" xfId="293"/>
    <cellStyle name="1_Du toan Goi 2" xfId="294"/>
    <cellStyle name="1_Du toan KT-TCsua theo TT 03 - YC 471" xfId="295"/>
    <cellStyle name="1_Du toan ngay (28-10-2005)" xfId="296"/>
    <cellStyle name="1_Du toan ngay 1-9-2004 (version 1)" xfId="297"/>
    <cellStyle name="1_Du toan Phuong lam" xfId="298"/>
    <cellStyle name="1_Du toan QL 27 (23-12-2005)" xfId="299"/>
    <cellStyle name="1_Gia_VLQL48_duyet " xfId="306"/>
    <cellStyle name="1_Gia_VLQL48_duyet _thong ke cac cap20142015" xfId="308"/>
    <cellStyle name="1_Gia_VLQL48_duyet _Tiến độ XDCB đến tháng 5 - 2015" xfId="307"/>
    <cellStyle name="1_goi 1" xfId="300"/>
    <cellStyle name="1_Goi 1 (TT04)" xfId="301"/>
    <cellStyle name="1_Goi1N206" xfId="302"/>
    <cellStyle name="1_Goi2N206" xfId="303"/>
    <cellStyle name="1_Goi4N216" xfId="304"/>
    <cellStyle name="1_Goi5N216" xfId="305"/>
    <cellStyle name="1_Hoi Song" xfId="309"/>
    <cellStyle name="1_Kh ql62 (2010) 11-09" xfId="321"/>
    <cellStyle name="1_khao sat 1025+270" xfId="322"/>
    <cellStyle name="1_Khoi luong" xfId="323"/>
    <cellStyle name="1_Khoi luong doan 1" xfId="324"/>
    <cellStyle name="1_Khoi Luong Hoang Truong - Hoang Phu" xfId="325"/>
    <cellStyle name="1_Kl6-6-05" xfId="310"/>
    <cellStyle name="1_KL-dutoan - 1025" xfId="311"/>
    <cellStyle name="1_Klnutgiao" xfId="312"/>
    <cellStyle name="1_KlQdinhduyet" xfId="313"/>
    <cellStyle name="1_KlQdinhduyet_thong ke cac cap20142015" xfId="315"/>
    <cellStyle name="1_KlQdinhduyet_Tiến độ XDCB đến tháng 5 - 2015" xfId="314"/>
    <cellStyle name="1_KlQL4goi5KCS" xfId="316"/>
    <cellStyle name="1_Kltayth" xfId="317"/>
    <cellStyle name="1_KltaythQDduyet" xfId="318"/>
    <cellStyle name="1_Kluong4-2004" xfId="319"/>
    <cellStyle name="1_Km1025+270 thuong" xfId="320"/>
    <cellStyle name="1_Mau BC CLDV PSTN Q2" xfId="326"/>
    <cellStyle name="1_mau thong ke su co" xfId="327"/>
    <cellStyle name="1_maugiacotaluy" xfId="328"/>
    <cellStyle name="1_PSTN 27.5" xfId="329"/>
    <cellStyle name="1_Reserve" xfId="330"/>
    <cellStyle name="1_Sheet1" xfId="331"/>
    <cellStyle name="1_t" xfId="332"/>
    <cellStyle name="1_Theo doi vat tu thang 9" xfId="335"/>
    <cellStyle name="1_thong ke cac cap20142015" xfId="336"/>
    <cellStyle name="1_Tiến độ XDCB đến tháng 5 - 2015" xfId="334"/>
    <cellStyle name="1_TienLuong" xfId="333"/>
    <cellStyle name="1_TRUNG PMU 5" xfId="337"/>
    <cellStyle name="1_ÿÿÿÿÿ" xfId="338"/>
    <cellStyle name="1_ÿÿÿÿÿ_Bieu tong hop nhu cau ung 2011 da chon loc -Mien nui" xfId="339"/>
    <cellStyle name="1_ÿÿÿÿÿ_Book1" xfId="340"/>
    <cellStyle name="1_ÿÿÿÿÿ_Kh ql62 (2010) 11-09" xfId="341"/>
    <cellStyle name="_x0001_1¼„½(" xfId="342"/>
    <cellStyle name="_x0001_1¼½(" xfId="343"/>
    <cellStyle name="18" xfId="344"/>
    <cellStyle name="196W50" xfId="345"/>
    <cellStyle name="¹éºÐÀ²_      " xfId="346"/>
    <cellStyle name="2" xfId="347"/>
    <cellStyle name="2_Bang tong hop khoi luong" xfId="348"/>
    <cellStyle name="2_Bao cao T10" xfId="349"/>
    <cellStyle name="2_Book1" xfId="350"/>
    <cellStyle name="2_Book1_1" xfId="351"/>
    <cellStyle name="2_Book1_1_thong ke cac cap20142015" xfId="353"/>
    <cellStyle name="2_Book1_1_Tiến độ XDCB đến tháng 5 - 2015" xfId="352"/>
    <cellStyle name="2_Book1_BIEU CHI TIEU, NGUYEN TAC PHAN BO" xfId="354"/>
    <cellStyle name="2_Book1_Book1" xfId="355"/>
    <cellStyle name="2_Book1_Du toan KT-TCsua theo TT 03 - YC 471" xfId="356"/>
    <cellStyle name="2_Book1_Du toan Phuong lam" xfId="357"/>
    <cellStyle name="2_Book1_Khoi Luong Hoang Truong - Hoang Phu" xfId="358"/>
    <cellStyle name="2_Book1_Muong TL" xfId="359"/>
    <cellStyle name="2_Book1_Tiến độ XDCB đến tháng 5 - 2015" xfId="360"/>
    <cellStyle name="2_C" xfId="361"/>
    <cellStyle name="2_Cau Hua Trai (TT 04)" xfId="362"/>
    <cellStyle name="2_Cau Km109-108-1" xfId="363"/>
    <cellStyle name="2_Cau Tho Vuc sua25.10.09" xfId="364"/>
    <cellStyle name="2_Cau thuy dien Ban La (Cu Anh)" xfId="365"/>
    <cellStyle name="2_Cau thuy dien Ban La (Cu Anh)_thong ke cac cap20142015" xfId="367"/>
    <cellStyle name="2_Cau thuy dien Ban La (Cu Anh)_Tiến độ XDCB đến tháng 5 - 2015" xfId="366"/>
    <cellStyle name="2_chi tiet T9-06" xfId="373"/>
    <cellStyle name="2_CLDV PSTN 11(1).6" xfId="368"/>
    <cellStyle name="2_CLDV PSTN 2(1).7v1" xfId="369"/>
    <cellStyle name="2_CLDV PSTN 24(1).6" xfId="370"/>
    <cellStyle name="2_cong" xfId="371"/>
    <cellStyle name="2_Copy of hp-1" xfId="372"/>
    <cellStyle name="2_danh sach kh vip" xfId="374"/>
    <cellStyle name="2_DIEN" xfId="375"/>
    <cellStyle name="2_Dinh muc thiet ke" xfId="376"/>
    <cellStyle name="2_Du toan (23-05-2005) Tham dinh" xfId="377"/>
    <cellStyle name="2_Du toan (5 - 04 - 2004)" xfId="378"/>
    <cellStyle name="2_Du toan 558 (Km17+508.12 - Km 22)" xfId="379"/>
    <cellStyle name="2_Du toan 558 (Km17+508.12 - Km 22)_thong ke cac cap20142015" xfId="381"/>
    <cellStyle name="2_Du toan 558 (Km17+508.12 - Km 22)_Tiến độ XDCB đến tháng 5 - 2015" xfId="380"/>
    <cellStyle name="2_Du toan bo sung (11-2004)" xfId="382"/>
    <cellStyle name="2_Du toan Goi 1" xfId="383"/>
    <cellStyle name="2_Du toan Goi 2" xfId="384"/>
    <cellStyle name="2_Du toan KT-TCsua theo TT 03 - YC 471" xfId="385"/>
    <cellStyle name="2_Du toan ngay (28-10-2005)" xfId="386"/>
    <cellStyle name="2_Du toan ngay 1-9-2004 (version 1)" xfId="387"/>
    <cellStyle name="2_Du toan Phuong lam" xfId="388"/>
    <cellStyle name="2_Du toan QL 27 (23-12-2005)" xfId="389"/>
    <cellStyle name="2_Gia_VLQL48_duyet " xfId="396"/>
    <cellStyle name="2_Gia_VLQL48_duyet _thong ke cac cap20142015" xfId="398"/>
    <cellStyle name="2_Gia_VLQL48_duyet _Tiến độ XDCB đến tháng 5 - 2015" xfId="397"/>
    <cellStyle name="2_goi 1" xfId="390"/>
    <cellStyle name="2_Goi 1 (TT04)" xfId="391"/>
    <cellStyle name="2_Goi1N206" xfId="392"/>
    <cellStyle name="2_Goi2N206" xfId="393"/>
    <cellStyle name="2_Goi4N216" xfId="394"/>
    <cellStyle name="2_Goi5N216" xfId="395"/>
    <cellStyle name="2_Hoi Song" xfId="399"/>
    <cellStyle name="2_Khoi luong" xfId="409"/>
    <cellStyle name="2_Khoi luong doan 1" xfId="410"/>
    <cellStyle name="2_Khoi Luong Hoang Truong - Hoang Phu" xfId="411"/>
    <cellStyle name="2_Kl6-6-05" xfId="400"/>
    <cellStyle name="2_Klnutgiao" xfId="401"/>
    <cellStyle name="2_KlQdinhduyet" xfId="402"/>
    <cellStyle name="2_KlQdinhduyet_thong ke cac cap20142015" xfId="404"/>
    <cellStyle name="2_KlQdinhduyet_Tiến độ XDCB đến tháng 5 - 2015" xfId="403"/>
    <cellStyle name="2_KlQL4goi5KCS" xfId="405"/>
    <cellStyle name="2_Kltayth" xfId="406"/>
    <cellStyle name="2_KltaythQDduyet" xfId="407"/>
    <cellStyle name="2_Kluong4-2004" xfId="408"/>
    <cellStyle name="2_Mau BC CLDV PSTN Q2" xfId="412"/>
    <cellStyle name="2_mau thong ke su co" xfId="413"/>
    <cellStyle name="2_maugiacotaluy" xfId="414"/>
    <cellStyle name="2_PSTN 27.5" xfId="415"/>
    <cellStyle name="2_Sheet1" xfId="416"/>
    <cellStyle name="2_t" xfId="417"/>
    <cellStyle name="2_Theo doi vat tu thang 9" xfId="419"/>
    <cellStyle name="2_TienLuong" xfId="418"/>
    <cellStyle name="2_TRUNG PMU 5" xfId="420"/>
    <cellStyle name="2_ÿÿÿÿÿ" xfId="421"/>
    <cellStyle name="2_ÿÿÿÿÿ_Bieu tong hop nhu cau ung 2011 da chon loc -Mien nui" xfId="422"/>
    <cellStyle name="2_ÿÿÿÿÿ_Book1" xfId="423"/>
    <cellStyle name="20" xfId="424"/>
    <cellStyle name="20% - Accent1 10" xfId="425"/>
    <cellStyle name="20% - Accent1 11" xfId="426"/>
    <cellStyle name="20% - Accent1 12" xfId="427"/>
    <cellStyle name="20% - Accent1 13" xfId="428"/>
    <cellStyle name="20% - Accent1 14" xfId="429"/>
    <cellStyle name="20% - Accent1 15" xfId="430"/>
    <cellStyle name="20% - Accent1 2" xfId="431"/>
    <cellStyle name="20% - Accent1 3" xfId="432"/>
    <cellStyle name="20% - Accent1 4" xfId="433"/>
    <cellStyle name="20% - Accent1 5" xfId="434"/>
    <cellStyle name="20% - Accent1 6" xfId="435"/>
    <cellStyle name="20% - Accent1 7" xfId="436"/>
    <cellStyle name="20% - Accent1 8" xfId="437"/>
    <cellStyle name="20% - Accent1 9" xfId="438"/>
    <cellStyle name="20% - Accent2 10" xfId="439"/>
    <cellStyle name="20% - Accent2 11" xfId="440"/>
    <cellStyle name="20% - Accent2 12" xfId="441"/>
    <cellStyle name="20% - Accent2 13" xfId="442"/>
    <cellStyle name="20% - Accent2 14" xfId="443"/>
    <cellStyle name="20% - Accent2 15" xfId="444"/>
    <cellStyle name="20% - Accent2 2" xfId="445"/>
    <cellStyle name="20% - Accent2 3" xfId="446"/>
    <cellStyle name="20% - Accent2 4" xfId="447"/>
    <cellStyle name="20% - Accent2 5" xfId="448"/>
    <cellStyle name="20% - Accent2 6" xfId="449"/>
    <cellStyle name="20% - Accent2 7" xfId="450"/>
    <cellStyle name="20% - Accent2 8" xfId="451"/>
    <cellStyle name="20% - Accent2 9" xfId="452"/>
    <cellStyle name="20% - Accent3 10" xfId="453"/>
    <cellStyle name="20% - Accent3 11" xfId="454"/>
    <cellStyle name="20% - Accent3 12" xfId="455"/>
    <cellStyle name="20% - Accent3 13" xfId="456"/>
    <cellStyle name="20% - Accent3 14" xfId="457"/>
    <cellStyle name="20% - Accent3 15" xfId="458"/>
    <cellStyle name="20% - Accent3 2" xfId="459"/>
    <cellStyle name="20% - Accent3 3" xfId="460"/>
    <cellStyle name="20% - Accent3 4" xfId="461"/>
    <cellStyle name="20% - Accent3 5" xfId="462"/>
    <cellStyle name="20% - Accent3 6" xfId="463"/>
    <cellStyle name="20% - Accent3 7" xfId="464"/>
    <cellStyle name="20% - Accent3 8" xfId="465"/>
    <cellStyle name="20% - Accent3 9" xfId="466"/>
    <cellStyle name="20% - Accent4 10" xfId="467"/>
    <cellStyle name="20% - Accent4 11" xfId="468"/>
    <cellStyle name="20% - Accent4 12" xfId="469"/>
    <cellStyle name="20% - Accent4 13" xfId="470"/>
    <cellStyle name="20% - Accent4 14" xfId="471"/>
    <cellStyle name="20% - Accent4 15" xfId="472"/>
    <cellStyle name="20% - Accent4 2" xfId="473"/>
    <cellStyle name="20% - Accent4 3" xfId="474"/>
    <cellStyle name="20% - Accent4 4" xfId="475"/>
    <cellStyle name="20% - Accent4 5" xfId="476"/>
    <cellStyle name="20% - Accent4 6" xfId="477"/>
    <cellStyle name="20% - Accent4 7" xfId="478"/>
    <cellStyle name="20% - Accent4 8" xfId="479"/>
    <cellStyle name="20% - Accent4 9" xfId="480"/>
    <cellStyle name="20% - Accent5 10" xfId="481"/>
    <cellStyle name="20% - Accent5 11" xfId="482"/>
    <cellStyle name="20% - Accent5 12" xfId="483"/>
    <cellStyle name="20% - Accent5 13" xfId="484"/>
    <cellStyle name="20% - Accent5 14" xfId="485"/>
    <cellStyle name="20% - Accent5 15" xfId="486"/>
    <cellStyle name="20% - Accent5 2" xfId="487"/>
    <cellStyle name="20% - Accent5 3" xfId="488"/>
    <cellStyle name="20% - Accent5 4" xfId="489"/>
    <cellStyle name="20% - Accent5 5" xfId="490"/>
    <cellStyle name="20% - Accent5 6" xfId="491"/>
    <cellStyle name="20% - Accent5 7" xfId="492"/>
    <cellStyle name="20% - Accent5 8" xfId="493"/>
    <cellStyle name="20% - Accent5 9" xfId="494"/>
    <cellStyle name="20% - Accent6 10" xfId="495"/>
    <cellStyle name="20% - Accent6 11" xfId="496"/>
    <cellStyle name="20% - Accent6 12" xfId="497"/>
    <cellStyle name="20% - Accent6 13" xfId="498"/>
    <cellStyle name="20% - Accent6 14" xfId="499"/>
    <cellStyle name="20% - Accent6 15" xfId="500"/>
    <cellStyle name="20% - Accent6 2" xfId="501"/>
    <cellStyle name="20% - Accent6 3" xfId="502"/>
    <cellStyle name="20% - Accent6 4" xfId="503"/>
    <cellStyle name="20% - Accent6 5" xfId="504"/>
    <cellStyle name="20% - Accent6 6" xfId="505"/>
    <cellStyle name="20% - Accent6 7" xfId="506"/>
    <cellStyle name="20% - Accent6 8" xfId="507"/>
    <cellStyle name="20% - Accent6 9" xfId="508"/>
    <cellStyle name="-2001" xfId="509"/>
    <cellStyle name="296_x000f_Normal_SPTQ1ACTormal_SPTQ2ACT" xfId="510"/>
    <cellStyle name="2ormal_Q2_1" xfId="511"/>
    <cellStyle name="3" xfId="512"/>
    <cellStyle name="3_Bang tong hop khoi luong" xfId="513"/>
    <cellStyle name="3_Bao cao T10" xfId="514"/>
    <cellStyle name="3_Book1" xfId="515"/>
    <cellStyle name="3_Book1_1" xfId="516"/>
    <cellStyle name="3_Book1_1_thong ke cac cap20142015" xfId="518"/>
    <cellStyle name="3_Book1_1_Tiến độ XDCB đến tháng 5 - 2015" xfId="517"/>
    <cellStyle name="3_Book1_BIEU CHI TIEU, NGUYEN TAC PHAN BO" xfId="519"/>
    <cellStyle name="3_Book1_Book1" xfId="520"/>
    <cellStyle name="3_Book1_Du toan KT-TCsua theo TT 03 - YC 471" xfId="521"/>
    <cellStyle name="3_Book1_Du toan Phuong lam" xfId="522"/>
    <cellStyle name="3_Book1_Khoi Luong Hoang Truong - Hoang Phu" xfId="523"/>
    <cellStyle name="3_Book1_Muong TL" xfId="524"/>
    <cellStyle name="3_Book1_Tiến độ XDCB đến tháng 5 - 2015" xfId="525"/>
    <cellStyle name="3_C" xfId="526"/>
    <cellStyle name="3_Cau Hua Trai (TT 04)" xfId="527"/>
    <cellStyle name="3_Cau Km109-108-1" xfId="528"/>
    <cellStyle name="3_Cau Tho Vuc sua25.10.09" xfId="529"/>
    <cellStyle name="3_Cau thuy dien Ban La (Cu Anh)" xfId="530"/>
    <cellStyle name="3_Cau thuy dien Ban La (Cu Anh)_thong ke cac cap20142015" xfId="532"/>
    <cellStyle name="3_Cau thuy dien Ban La (Cu Anh)_Tiến độ XDCB đến tháng 5 - 2015" xfId="531"/>
    <cellStyle name="3_chi tiet T9-06" xfId="538"/>
    <cellStyle name="3_CLDV PSTN 11(1).6" xfId="533"/>
    <cellStyle name="3_CLDV PSTN 2(1).7v1" xfId="534"/>
    <cellStyle name="3_CLDV PSTN 24(1).6" xfId="535"/>
    <cellStyle name="3_cong" xfId="536"/>
    <cellStyle name="3_Copy of hp-1" xfId="537"/>
    <cellStyle name="3_danh sach kh vip" xfId="539"/>
    <cellStyle name="3_DIEN" xfId="540"/>
    <cellStyle name="3_Dinh muc thiet ke" xfId="541"/>
    <cellStyle name="3_Du toan (23-05-2005) Tham dinh" xfId="542"/>
    <cellStyle name="3_Du toan (5 - 04 - 2004)" xfId="543"/>
    <cellStyle name="3_Du toan 558 (Km17+508.12 - Km 22)" xfId="544"/>
    <cellStyle name="3_Du toan 558 (Km17+508.12 - Km 22)_thong ke cac cap20142015" xfId="546"/>
    <cellStyle name="3_Du toan 558 (Km17+508.12 - Km 22)_Tiến độ XDCB đến tháng 5 - 2015" xfId="545"/>
    <cellStyle name="3_Du toan bo sung (11-2004)" xfId="547"/>
    <cellStyle name="3_Du toan Goi 1" xfId="548"/>
    <cellStyle name="3_Du toan Goi 2" xfId="549"/>
    <cellStyle name="3_Du toan KT-TCsua theo TT 03 - YC 471" xfId="550"/>
    <cellStyle name="3_Du toan ngay (28-10-2005)" xfId="551"/>
    <cellStyle name="3_Du toan ngay 1-9-2004 (version 1)" xfId="552"/>
    <cellStyle name="3_Du toan Phuong lam" xfId="553"/>
    <cellStyle name="3_Du toan QL 27 (23-12-2005)" xfId="554"/>
    <cellStyle name="3_Gia_VLQL48_duyet " xfId="561"/>
    <cellStyle name="3_Gia_VLQL48_duyet _thong ke cac cap20142015" xfId="563"/>
    <cellStyle name="3_Gia_VLQL48_duyet _Tiến độ XDCB đến tháng 5 - 2015" xfId="562"/>
    <cellStyle name="3_goi 1" xfId="555"/>
    <cellStyle name="3_Goi 1 (TT04)" xfId="556"/>
    <cellStyle name="3_Goi1N206" xfId="557"/>
    <cellStyle name="3_Goi2N206" xfId="558"/>
    <cellStyle name="3_Goi4N216" xfId="559"/>
    <cellStyle name="3_Goi5N216" xfId="560"/>
    <cellStyle name="3_Hoi Song" xfId="564"/>
    <cellStyle name="3_Khoi luong" xfId="574"/>
    <cellStyle name="3_Khoi luong doan 1" xfId="575"/>
    <cellStyle name="3_Khoi Luong Hoang Truong - Hoang Phu" xfId="576"/>
    <cellStyle name="3_Kl6-6-05" xfId="565"/>
    <cellStyle name="3_Klnutgiao" xfId="566"/>
    <cellStyle name="3_KlQdinhduyet" xfId="567"/>
    <cellStyle name="3_KlQdinhduyet_thong ke cac cap20142015" xfId="569"/>
    <cellStyle name="3_KlQdinhduyet_Tiến độ XDCB đến tháng 5 - 2015" xfId="568"/>
    <cellStyle name="3_KlQL4goi5KCS" xfId="570"/>
    <cellStyle name="3_Kltayth" xfId="571"/>
    <cellStyle name="3_KltaythQDduyet" xfId="572"/>
    <cellStyle name="3_Kluong4-2004" xfId="573"/>
    <cellStyle name="3_Mau BC CLDV PSTN Q2" xfId="577"/>
    <cellStyle name="3_mau thong ke su co" xfId="578"/>
    <cellStyle name="3_maugiacotaluy" xfId="579"/>
    <cellStyle name="3_PSTN 27.5" xfId="580"/>
    <cellStyle name="3_Sheet1" xfId="581"/>
    <cellStyle name="3_t" xfId="582"/>
    <cellStyle name="3_Theo doi vat tu thang 9" xfId="584"/>
    <cellStyle name="3_TienLuong" xfId="583"/>
    <cellStyle name="3_ÿÿÿÿÿ" xfId="585"/>
    <cellStyle name="4" xfId="586"/>
    <cellStyle name="4_Bang tong hop khoi luong" xfId="587"/>
    <cellStyle name="4_Bao cao T10" xfId="588"/>
    <cellStyle name="4_Book1" xfId="589"/>
    <cellStyle name="4_Book1_1" xfId="590"/>
    <cellStyle name="4_Book1_1_thong ke cac cap20142015" xfId="592"/>
    <cellStyle name="4_Book1_1_Tiến độ XDCB đến tháng 5 - 2015" xfId="591"/>
    <cellStyle name="4_Book1_BIEU CHI TIEU, NGUYEN TAC PHAN BO" xfId="593"/>
    <cellStyle name="4_Book1_Book1" xfId="594"/>
    <cellStyle name="4_Book1_Du toan KT-TCsua theo TT 03 - YC 471" xfId="595"/>
    <cellStyle name="4_Book1_Du toan Phuong lam" xfId="596"/>
    <cellStyle name="4_Book1_Khoi Luong Hoang Truong - Hoang Phu" xfId="597"/>
    <cellStyle name="4_Book1_Muong TL" xfId="598"/>
    <cellStyle name="4_Book1_Tiến độ XDCB đến tháng 5 - 2015" xfId="599"/>
    <cellStyle name="4_C" xfId="600"/>
    <cellStyle name="4_Cau Hua Trai (TT 04)" xfId="601"/>
    <cellStyle name="4_Cau Km109-108-1" xfId="602"/>
    <cellStyle name="4_Cau Tho Vuc sua25.10.09" xfId="603"/>
    <cellStyle name="4_Cau thuy dien Ban La (Cu Anh)" xfId="604"/>
    <cellStyle name="4_Cau thuy dien Ban La (Cu Anh)_thong ke cac cap20142015" xfId="606"/>
    <cellStyle name="4_Cau thuy dien Ban La (Cu Anh)_Tiến độ XDCB đến tháng 5 - 2015" xfId="605"/>
    <cellStyle name="4_chi tiet T9-06" xfId="612"/>
    <cellStyle name="4_CLDV PSTN 11(1).6" xfId="607"/>
    <cellStyle name="4_CLDV PSTN 2(1).7v1" xfId="608"/>
    <cellStyle name="4_CLDV PSTN 24(1).6" xfId="609"/>
    <cellStyle name="4_cong" xfId="610"/>
    <cellStyle name="4_Copy of hp-1" xfId="611"/>
    <cellStyle name="4_danh sach kh vip" xfId="613"/>
    <cellStyle name="4_DIEN" xfId="614"/>
    <cellStyle name="4_Dinh muc thiet ke" xfId="615"/>
    <cellStyle name="4_Du toan (23-05-2005) Tham dinh" xfId="616"/>
    <cellStyle name="4_Du toan (5 - 04 - 2004)" xfId="617"/>
    <cellStyle name="4_Du toan 558 (Km17+508.12 - Km 22)" xfId="618"/>
    <cellStyle name="4_Du toan 558 (Km17+508.12 - Km 22)_thong ke cac cap20142015" xfId="620"/>
    <cellStyle name="4_Du toan 558 (Km17+508.12 - Km 22)_Tiến độ XDCB đến tháng 5 - 2015" xfId="619"/>
    <cellStyle name="4_Du toan bo sung (11-2004)" xfId="621"/>
    <cellStyle name="4_Du toan Goi 1" xfId="622"/>
    <cellStyle name="4_Du toan Goi 2" xfId="623"/>
    <cellStyle name="4_Du toan KT-TCsua theo TT 03 - YC 471" xfId="624"/>
    <cellStyle name="4_Du toan ngay (28-10-2005)" xfId="625"/>
    <cellStyle name="4_Du toan ngay 1-9-2004 (version 1)" xfId="626"/>
    <cellStyle name="4_Du toan Phuong lam" xfId="627"/>
    <cellStyle name="4_Du toan QL 27 (23-12-2005)" xfId="628"/>
    <cellStyle name="4_Gia_VLQL48_duyet " xfId="635"/>
    <cellStyle name="4_Gia_VLQL48_duyet _thong ke cac cap20142015" xfId="637"/>
    <cellStyle name="4_Gia_VLQL48_duyet _Tiến độ XDCB đến tháng 5 - 2015" xfId="636"/>
    <cellStyle name="4_goi 1" xfId="629"/>
    <cellStyle name="4_Goi 1 (TT04)" xfId="630"/>
    <cellStyle name="4_Goi1N206" xfId="631"/>
    <cellStyle name="4_Goi2N206" xfId="632"/>
    <cellStyle name="4_Goi4N216" xfId="633"/>
    <cellStyle name="4_Goi5N216" xfId="634"/>
    <cellStyle name="4_Hoi Song" xfId="638"/>
    <cellStyle name="4_Khoi luong" xfId="648"/>
    <cellStyle name="4_Khoi luong doan 1" xfId="649"/>
    <cellStyle name="4_Khoi Luong Hoang Truong - Hoang Phu" xfId="650"/>
    <cellStyle name="4_Kl6-6-05" xfId="639"/>
    <cellStyle name="4_Klnutgiao" xfId="640"/>
    <cellStyle name="4_KlQdinhduyet" xfId="641"/>
    <cellStyle name="4_KlQdinhduyet_thong ke cac cap20142015" xfId="643"/>
    <cellStyle name="4_KlQdinhduyet_Tiến độ XDCB đến tháng 5 - 2015" xfId="642"/>
    <cellStyle name="4_KlQL4goi5KCS" xfId="644"/>
    <cellStyle name="4_Kltayth" xfId="645"/>
    <cellStyle name="4_KltaythQDduyet" xfId="646"/>
    <cellStyle name="4_Kluong4-2004" xfId="647"/>
    <cellStyle name="4_Mau BC CLDV PSTN Q2" xfId="651"/>
    <cellStyle name="4_mau thong ke su co" xfId="652"/>
    <cellStyle name="4_maugiacotaluy" xfId="653"/>
    <cellStyle name="4_PSTN 27.5" xfId="654"/>
    <cellStyle name="4_Sheet1" xfId="655"/>
    <cellStyle name="4_t" xfId="656"/>
    <cellStyle name="4_Theo doi vat tu thang 9" xfId="657"/>
    <cellStyle name="4_ÿÿÿÿÿ" xfId="658"/>
    <cellStyle name="40% - Accent1 10" xfId="659"/>
    <cellStyle name="40% - Accent1 11" xfId="660"/>
    <cellStyle name="40% - Accent1 12" xfId="661"/>
    <cellStyle name="40% - Accent1 13" xfId="662"/>
    <cellStyle name="40% - Accent1 14" xfId="663"/>
    <cellStyle name="40% - Accent1 15" xfId="664"/>
    <cellStyle name="40% - Accent1 2" xfId="665"/>
    <cellStyle name="40% - Accent1 3" xfId="666"/>
    <cellStyle name="40% - Accent1 4" xfId="667"/>
    <cellStyle name="40% - Accent1 5" xfId="668"/>
    <cellStyle name="40% - Accent1 6" xfId="669"/>
    <cellStyle name="40% - Accent1 7" xfId="670"/>
    <cellStyle name="40% - Accent1 8" xfId="671"/>
    <cellStyle name="40% - Accent1 9" xfId="672"/>
    <cellStyle name="40% - Accent2 10" xfId="673"/>
    <cellStyle name="40% - Accent2 11" xfId="674"/>
    <cellStyle name="40% - Accent2 12" xfId="675"/>
    <cellStyle name="40% - Accent2 13" xfId="676"/>
    <cellStyle name="40% - Accent2 14" xfId="677"/>
    <cellStyle name="40% - Accent2 15" xfId="678"/>
    <cellStyle name="40% - Accent2 2" xfId="679"/>
    <cellStyle name="40% - Accent2 3" xfId="680"/>
    <cellStyle name="40% - Accent2 4" xfId="681"/>
    <cellStyle name="40% - Accent2 5" xfId="682"/>
    <cellStyle name="40% - Accent2 6" xfId="683"/>
    <cellStyle name="40% - Accent2 7" xfId="684"/>
    <cellStyle name="40% - Accent2 8" xfId="685"/>
    <cellStyle name="40% - Accent2 9" xfId="686"/>
    <cellStyle name="40% - Accent3 10" xfId="687"/>
    <cellStyle name="40% - Accent3 11" xfId="688"/>
    <cellStyle name="40% - Accent3 12" xfId="689"/>
    <cellStyle name="40% - Accent3 13" xfId="690"/>
    <cellStyle name="40% - Accent3 14" xfId="691"/>
    <cellStyle name="40% - Accent3 15" xfId="692"/>
    <cellStyle name="40% - Accent3 2" xfId="693"/>
    <cellStyle name="40% - Accent3 3" xfId="694"/>
    <cellStyle name="40% - Accent3 4" xfId="695"/>
    <cellStyle name="40% - Accent3 5" xfId="696"/>
    <cellStyle name="40% - Accent3 6" xfId="697"/>
    <cellStyle name="40% - Accent3 7" xfId="698"/>
    <cellStyle name="40% - Accent3 8" xfId="699"/>
    <cellStyle name="40% - Accent3 9" xfId="700"/>
    <cellStyle name="40% - Accent4 10" xfId="701"/>
    <cellStyle name="40% - Accent4 11" xfId="702"/>
    <cellStyle name="40% - Accent4 12" xfId="703"/>
    <cellStyle name="40% - Accent4 13" xfId="704"/>
    <cellStyle name="40% - Accent4 14" xfId="705"/>
    <cellStyle name="40% - Accent4 15" xfId="706"/>
    <cellStyle name="40% - Accent4 2" xfId="707"/>
    <cellStyle name="40% - Accent4 3" xfId="708"/>
    <cellStyle name="40% - Accent4 4" xfId="709"/>
    <cellStyle name="40% - Accent4 5" xfId="710"/>
    <cellStyle name="40% - Accent4 6" xfId="711"/>
    <cellStyle name="40% - Accent4 7" xfId="712"/>
    <cellStyle name="40% - Accent4 8" xfId="713"/>
    <cellStyle name="40% - Accent4 9" xfId="714"/>
    <cellStyle name="40% - Accent5 10" xfId="715"/>
    <cellStyle name="40% - Accent5 11" xfId="716"/>
    <cellStyle name="40% - Accent5 12" xfId="717"/>
    <cellStyle name="40% - Accent5 13" xfId="718"/>
    <cellStyle name="40% - Accent5 14" xfId="719"/>
    <cellStyle name="40% - Accent5 15" xfId="720"/>
    <cellStyle name="40% - Accent5 2" xfId="721"/>
    <cellStyle name="40% - Accent5 3" xfId="722"/>
    <cellStyle name="40% - Accent5 4" xfId="723"/>
    <cellStyle name="40% - Accent5 5" xfId="724"/>
    <cellStyle name="40% - Accent5 6" xfId="725"/>
    <cellStyle name="40% - Accent5 7" xfId="726"/>
    <cellStyle name="40% - Accent5 8" xfId="727"/>
    <cellStyle name="40% - Accent5 9" xfId="728"/>
    <cellStyle name="40% - Accent6 10" xfId="729"/>
    <cellStyle name="40% - Accent6 11" xfId="730"/>
    <cellStyle name="40% - Accent6 12" xfId="731"/>
    <cellStyle name="40% - Accent6 13" xfId="732"/>
    <cellStyle name="40% - Accent6 14" xfId="733"/>
    <cellStyle name="40% - Accent6 15" xfId="734"/>
    <cellStyle name="40% - Accent6 2" xfId="735"/>
    <cellStyle name="40% - Accent6 3" xfId="736"/>
    <cellStyle name="40% - Accent6 4" xfId="737"/>
    <cellStyle name="40% - Accent6 5" xfId="738"/>
    <cellStyle name="40% - Accent6 6" xfId="739"/>
    <cellStyle name="40% - Accent6 7" xfId="740"/>
    <cellStyle name="40% - Accent6 8" xfId="741"/>
    <cellStyle name="40% - Accent6 9" xfId="742"/>
    <cellStyle name="6" xfId="743"/>
    <cellStyle name="6_Bieu bao cao von TPCP gd 2003-2010(18.5)" xfId="744"/>
    <cellStyle name="6_tongket2003-2010 Kg Vu DP" xfId="745"/>
    <cellStyle name="60% - Accent1 10" xfId="746"/>
    <cellStyle name="60% - Accent1 11" xfId="747"/>
    <cellStyle name="60% - Accent1 12" xfId="748"/>
    <cellStyle name="60% - Accent1 13" xfId="749"/>
    <cellStyle name="60% - Accent1 14" xfId="750"/>
    <cellStyle name="60% - Accent1 15" xfId="751"/>
    <cellStyle name="60% - Accent1 2" xfId="752"/>
    <cellStyle name="60% - Accent1 3" xfId="753"/>
    <cellStyle name="60% - Accent1 4" xfId="754"/>
    <cellStyle name="60% - Accent1 5" xfId="755"/>
    <cellStyle name="60% - Accent1 6" xfId="756"/>
    <cellStyle name="60% - Accent1 7" xfId="757"/>
    <cellStyle name="60% - Accent1 8" xfId="758"/>
    <cellStyle name="60% - Accent1 9" xfId="759"/>
    <cellStyle name="60% - Accent2 10" xfId="760"/>
    <cellStyle name="60% - Accent2 11" xfId="761"/>
    <cellStyle name="60% - Accent2 12" xfId="762"/>
    <cellStyle name="60% - Accent2 13" xfId="763"/>
    <cellStyle name="60% - Accent2 14" xfId="764"/>
    <cellStyle name="60% - Accent2 15" xfId="765"/>
    <cellStyle name="60% - Accent2 2" xfId="766"/>
    <cellStyle name="60% - Accent2 3" xfId="767"/>
    <cellStyle name="60% - Accent2 4" xfId="768"/>
    <cellStyle name="60% - Accent2 5" xfId="769"/>
    <cellStyle name="60% - Accent2 6" xfId="770"/>
    <cellStyle name="60% - Accent2 7" xfId="771"/>
    <cellStyle name="60% - Accent2 8" xfId="772"/>
    <cellStyle name="60% - Accent2 9" xfId="773"/>
    <cellStyle name="60% - Accent3 10" xfId="774"/>
    <cellStyle name="60% - Accent3 11" xfId="775"/>
    <cellStyle name="60% - Accent3 12" xfId="776"/>
    <cellStyle name="60% - Accent3 13" xfId="777"/>
    <cellStyle name="60% - Accent3 14" xfId="778"/>
    <cellStyle name="60% - Accent3 15" xfId="779"/>
    <cellStyle name="60% - Accent3 2" xfId="780"/>
    <cellStyle name="60% - Accent3 3" xfId="781"/>
    <cellStyle name="60% - Accent3 4" xfId="782"/>
    <cellStyle name="60% - Accent3 5" xfId="783"/>
    <cellStyle name="60% - Accent3 6" xfId="784"/>
    <cellStyle name="60% - Accent3 7" xfId="785"/>
    <cellStyle name="60% - Accent3 8" xfId="786"/>
    <cellStyle name="60% - Accent3 9" xfId="787"/>
    <cellStyle name="60% - Accent4 10" xfId="788"/>
    <cellStyle name="60% - Accent4 11" xfId="789"/>
    <cellStyle name="60% - Accent4 12" xfId="790"/>
    <cellStyle name="60% - Accent4 13" xfId="791"/>
    <cellStyle name="60% - Accent4 14" xfId="792"/>
    <cellStyle name="60% - Accent4 15" xfId="793"/>
    <cellStyle name="60% - Accent4 2" xfId="794"/>
    <cellStyle name="60% - Accent4 3" xfId="795"/>
    <cellStyle name="60% - Accent4 4" xfId="796"/>
    <cellStyle name="60% - Accent4 5" xfId="797"/>
    <cellStyle name="60% - Accent4 6" xfId="798"/>
    <cellStyle name="60% - Accent4 7" xfId="799"/>
    <cellStyle name="60% - Accent4 8" xfId="800"/>
    <cellStyle name="60% - Accent4 9" xfId="801"/>
    <cellStyle name="60% - Accent5 10" xfId="802"/>
    <cellStyle name="60% - Accent5 11" xfId="803"/>
    <cellStyle name="60% - Accent5 12" xfId="804"/>
    <cellStyle name="60% - Accent5 13" xfId="805"/>
    <cellStyle name="60% - Accent5 14" xfId="806"/>
    <cellStyle name="60% - Accent5 15" xfId="807"/>
    <cellStyle name="60% - Accent5 2" xfId="808"/>
    <cellStyle name="60% - Accent5 3" xfId="809"/>
    <cellStyle name="60% - Accent5 4" xfId="810"/>
    <cellStyle name="60% - Accent5 5" xfId="811"/>
    <cellStyle name="60% - Accent5 6" xfId="812"/>
    <cellStyle name="60% - Accent5 7" xfId="813"/>
    <cellStyle name="60% - Accent5 8" xfId="814"/>
    <cellStyle name="60% - Accent5 9" xfId="815"/>
    <cellStyle name="60% - Accent6 10" xfId="816"/>
    <cellStyle name="60% - Accent6 11" xfId="817"/>
    <cellStyle name="60% - Accent6 12" xfId="818"/>
    <cellStyle name="60% - Accent6 13" xfId="819"/>
    <cellStyle name="60% - Accent6 14" xfId="820"/>
    <cellStyle name="60% - Accent6 15" xfId="821"/>
    <cellStyle name="60% - Accent6 2" xfId="822"/>
    <cellStyle name="60% - Accent6 3" xfId="823"/>
    <cellStyle name="60% - Accent6 4" xfId="824"/>
    <cellStyle name="60% - Accent6 5" xfId="825"/>
    <cellStyle name="60% - Accent6 6" xfId="826"/>
    <cellStyle name="60% - Accent6 7" xfId="827"/>
    <cellStyle name="60% - Accent6 8" xfId="828"/>
    <cellStyle name="60% - Accent6 9" xfId="829"/>
    <cellStyle name="9" xfId="830"/>
    <cellStyle name="Accent1 10" xfId="831"/>
    <cellStyle name="Accent1 11" xfId="832"/>
    <cellStyle name="Accent1 12" xfId="833"/>
    <cellStyle name="Accent1 13" xfId="834"/>
    <cellStyle name="Accent1 14" xfId="835"/>
    <cellStyle name="Accent1 15" xfId="836"/>
    <cellStyle name="Accent1 2" xfId="837"/>
    <cellStyle name="Accent1 3" xfId="838"/>
    <cellStyle name="Accent1 4" xfId="839"/>
    <cellStyle name="Accent1 5" xfId="840"/>
    <cellStyle name="Accent1 6" xfId="841"/>
    <cellStyle name="Accent1 7" xfId="842"/>
    <cellStyle name="Accent1 8" xfId="843"/>
    <cellStyle name="Accent1 9" xfId="844"/>
    <cellStyle name="Accent2 10" xfId="845"/>
    <cellStyle name="Accent2 11" xfId="846"/>
    <cellStyle name="Accent2 12" xfId="847"/>
    <cellStyle name="Accent2 13" xfId="848"/>
    <cellStyle name="Accent2 14" xfId="849"/>
    <cellStyle name="Accent2 15" xfId="850"/>
    <cellStyle name="Accent2 2" xfId="851"/>
    <cellStyle name="Accent2 3" xfId="852"/>
    <cellStyle name="Accent2 4" xfId="853"/>
    <cellStyle name="Accent2 5" xfId="854"/>
    <cellStyle name="Accent2 6" xfId="855"/>
    <cellStyle name="Accent2 7" xfId="856"/>
    <cellStyle name="Accent2 8" xfId="857"/>
    <cellStyle name="Accent2 9" xfId="858"/>
    <cellStyle name="Accent3 10" xfId="859"/>
    <cellStyle name="Accent3 11" xfId="860"/>
    <cellStyle name="Accent3 12" xfId="861"/>
    <cellStyle name="Accent3 13" xfId="862"/>
    <cellStyle name="Accent3 14" xfId="863"/>
    <cellStyle name="Accent3 15" xfId="864"/>
    <cellStyle name="Accent3 2" xfId="865"/>
    <cellStyle name="Accent3 3" xfId="866"/>
    <cellStyle name="Accent3 4" xfId="867"/>
    <cellStyle name="Accent3 5" xfId="868"/>
    <cellStyle name="Accent3 6" xfId="869"/>
    <cellStyle name="Accent3 7" xfId="870"/>
    <cellStyle name="Accent3 8" xfId="871"/>
    <cellStyle name="Accent3 9" xfId="872"/>
    <cellStyle name="Accent4 10" xfId="873"/>
    <cellStyle name="Accent4 11" xfId="874"/>
    <cellStyle name="Accent4 12" xfId="875"/>
    <cellStyle name="Accent4 13" xfId="876"/>
    <cellStyle name="Accent4 14" xfId="877"/>
    <cellStyle name="Accent4 15" xfId="878"/>
    <cellStyle name="Accent4 2" xfId="879"/>
    <cellStyle name="Accent4 3" xfId="880"/>
    <cellStyle name="Accent4 4" xfId="881"/>
    <cellStyle name="Accent4 5" xfId="882"/>
    <cellStyle name="Accent4 6" xfId="883"/>
    <cellStyle name="Accent4 7" xfId="884"/>
    <cellStyle name="Accent4 8" xfId="885"/>
    <cellStyle name="Accent4 9" xfId="886"/>
    <cellStyle name="Accent5 10" xfId="887"/>
    <cellStyle name="Accent5 11" xfId="888"/>
    <cellStyle name="Accent5 12" xfId="889"/>
    <cellStyle name="Accent5 13" xfId="890"/>
    <cellStyle name="Accent5 14" xfId="891"/>
    <cellStyle name="Accent5 15" xfId="892"/>
    <cellStyle name="Accent5 2" xfId="893"/>
    <cellStyle name="Accent5 3" xfId="894"/>
    <cellStyle name="Accent5 4" xfId="895"/>
    <cellStyle name="Accent5 5" xfId="896"/>
    <cellStyle name="Accent5 6" xfId="897"/>
    <cellStyle name="Accent5 7" xfId="898"/>
    <cellStyle name="Accent5 8" xfId="899"/>
    <cellStyle name="Accent5 9" xfId="900"/>
    <cellStyle name="Accent6 10" xfId="901"/>
    <cellStyle name="Accent6 11" xfId="902"/>
    <cellStyle name="Accent6 12" xfId="903"/>
    <cellStyle name="Accent6 13" xfId="904"/>
    <cellStyle name="Accent6 14" xfId="905"/>
    <cellStyle name="Accent6 15" xfId="906"/>
    <cellStyle name="Accent6 2" xfId="907"/>
    <cellStyle name="Accent6 3" xfId="908"/>
    <cellStyle name="Accent6 4" xfId="909"/>
    <cellStyle name="Accent6 5" xfId="910"/>
    <cellStyle name="Accent6 6" xfId="911"/>
    <cellStyle name="Accent6 7" xfId="912"/>
    <cellStyle name="Accent6 8" xfId="913"/>
    <cellStyle name="Accent6 9" xfId="914"/>
    <cellStyle name="ÅëÈ­ [0]_      " xfId="915"/>
    <cellStyle name="AeE­ [0]_INQUIRY ¿?¾÷AßAø " xfId="916"/>
    <cellStyle name="ÅëÈ­ [0]_L601CPT" xfId="917"/>
    <cellStyle name="ÅëÈ­_      " xfId="918"/>
    <cellStyle name="AeE­_INQUIRY ¿?¾÷AßAø " xfId="919"/>
    <cellStyle name="ÅëÈ­_L601CPT" xfId="920"/>
    <cellStyle name="args.style" xfId="921"/>
    <cellStyle name="at" xfId="922"/>
    <cellStyle name="ÄÞ¸¶ [0]_      " xfId="923"/>
    <cellStyle name="AÞ¸¶ [0]_INQUIRY ¿?¾÷AßAø " xfId="924"/>
    <cellStyle name="ÄÞ¸¶ [0]_L601CPT" xfId="925"/>
    <cellStyle name="ÄÞ¸¶_      " xfId="926"/>
    <cellStyle name="AÞ¸¶_INQUIRY ¿?¾÷AßAø " xfId="927"/>
    <cellStyle name="ÄÞ¸¶_L601CPT" xfId="928"/>
    <cellStyle name="AutoFormat Options" xfId="929"/>
    <cellStyle name="Bad 10" xfId="930"/>
    <cellStyle name="Bad 11" xfId="931"/>
    <cellStyle name="Bad 12" xfId="932"/>
    <cellStyle name="Bad 13" xfId="933"/>
    <cellStyle name="Bad 14" xfId="934"/>
    <cellStyle name="Bad 15" xfId="935"/>
    <cellStyle name="Bad 2" xfId="936"/>
    <cellStyle name="Bad 3" xfId="937"/>
    <cellStyle name="Bad 4" xfId="938"/>
    <cellStyle name="Bad 5" xfId="939"/>
    <cellStyle name="Bad 6" xfId="940"/>
    <cellStyle name="Bad 7" xfId="941"/>
    <cellStyle name="Bad 8" xfId="942"/>
    <cellStyle name="Bad 9" xfId="943"/>
    <cellStyle name="Bangchu" xfId="944"/>
    <cellStyle name="Body" xfId="945"/>
    <cellStyle name="C?AØ_¿?¾÷CoE² " xfId="946"/>
    <cellStyle name="C~1" xfId="947"/>
    <cellStyle name="Ç¥ÁØ_      " xfId="948"/>
    <cellStyle name="C￥AØ_¿μ¾÷CoE² " xfId="949"/>
    <cellStyle name="Ç¥ÁØ_±¸¹Ì´ëÃ¥" xfId="950"/>
    <cellStyle name="C￥AØ_Sheet1_¿μ¾÷CoE² " xfId="951"/>
    <cellStyle name="Ç¥ÁØ_ÿÿÿÿÿÿ_4_ÃÑÇÕ°è " xfId="952"/>
    <cellStyle name="Calc Currency (0)" xfId="953"/>
    <cellStyle name="Calc Currency (2)" xfId="954"/>
    <cellStyle name="Calc Percent (0)" xfId="955"/>
    <cellStyle name="Calc Percent (1)" xfId="956"/>
    <cellStyle name="Calc Percent (2)" xfId="957"/>
    <cellStyle name="Calc Units (0)" xfId="958"/>
    <cellStyle name="Calc Units (1)" xfId="959"/>
    <cellStyle name="Calc Units (2)" xfId="960"/>
    <cellStyle name="Calculation 10" xfId="961"/>
    <cellStyle name="Calculation 10 2" xfId="962"/>
    <cellStyle name="Calculation 10 3" xfId="963"/>
    <cellStyle name="Calculation 11" xfId="964"/>
    <cellStyle name="Calculation 11 2" xfId="965"/>
    <cellStyle name="Calculation 11 3" xfId="966"/>
    <cellStyle name="Calculation 12" xfId="967"/>
    <cellStyle name="Calculation 12 2" xfId="968"/>
    <cellStyle name="Calculation 12 3" xfId="969"/>
    <cellStyle name="Calculation 13" xfId="970"/>
    <cellStyle name="Calculation 13 2" xfId="971"/>
    <cellStyle name="Calculation 13 3" xfId="972"/>
    <cellStyle name="Calculation 14" xfId="973"/>
    <cellStyle name="Calculation 14 2" xfId="974"/>
    <cellStyle name="Calculation 14 3" xfId="975"/>
    <cellStyle name="Calculation 15" xfId="976"/>
    <cellStyle name="Calculation 15 2" xfId="977"/>
    <cellStyle name="Calculation 15 3" xfId="978"/>
    <cellStyle name="Calculation 2" xfId="979"/>
    <cellStyle name="Calculation 2 2" xfId="980"/>
    <cellStyle name="Calculation 2 3" xfId="981"/>
    <cellStyle name="Calculation 3" xfId="982"/>
    <cellStyle name="Calculation 3 2" xfId="983"/>
    <cellStyle name="Calculation 3 3" xfId="984"/>
    <cellStyle name="Calculation 4" xfId="985"/>
    <cellStyle name="Calculation 4 2" xfId="986"/>
    <cellStyle name="Calculation 4 3" xfId="987"/>
    <cellStyle name="Calculation 5" xfId="988"/>
    <cellStyle name="Calculation 5 2" xfId="989"/>
    <cellStyle name="Calculation 5 3" xfId="990"/>
    <cellStyle name="Calculation 6" xfId="991"/>
    <cellStyle name="Calculation 6 2" xfId="992"/>
    <cellStyle name="Calculation 6 3" xfId="993"/>
    <cellStyle name="Calculation 7" xfId="994"/>
    <cellStyle name="Calculation 7 2" xfId="995"/>
    <cellStyle name="Calculation 7 3" xfId="996"/>
    <cellStyle name="Calculation 8" xfId="997"/>
    <cellStyle name="Calculation 8 2" xfId="998"/>
    <cellStyle name="Calculation 8 3" xfId="999"/>
    <cellStyle name="Calculation 9" xfId="1000"/>
    <cellStyle name="Calculation 9 2" xfId="1001"/>
    <cellStyle name="Calculation 9 3" xfId="1002"/>
    <cellStyle name="category" xfId="1003"/>
    <cellStyle name="Cerrency_Sheet2_XANGDAU" xfId="1004"/>
    <cellStyle name="Check Cell 10" xfId="1366"/>
    <cellStyle name="Check Cell 11" xfId="1367"/>
    <cellStyle name="Check Cell 12" xfId="1368"/>
    <cellStyle name="Check Cell 13" xfId="1369"/>
    <cellStyle name="Check Cell 14" xfId="1370"/>
    <cellStyle name="Check Cell 15" xfId="1371"/>
    <cellStyle name="Check Cell 2" xfId="1372"/>
    <cellStyle name="Check Cell 3" xfId="1373"/>
    <cellStyle name="Check Cell 4" xfId="1374"/>
    <cellStyle name="Check Cell 5" xfId="1375"/>
    <cellStyle name="Check Cell 6" xfId="1376"/>
    <cellStyle name="Check Cell 7" xfId="1377"/>
    <cellStyle name="Check Cell 8" xfId="1378"/>
    <cellStyle name="Check Cell 9" xfId="1379"/>
    <cellStyle name="Chi phÝ kh¸c_Book1" xfId="1380"/>
    <cellStyle name="Chuẩn 2" xfId="1381"/>
    <cellStyle name="Chuẩn 3" xfId="1382"/>
    <cellStyle name="CHUONG" xfId="1383"/>
    <cellStyle name="Col Heads" xfId="1005"/>
    <cellStyle name="Comma" xfId="1006" builtinId="3"/>
    <cellStyle name="Comma  - Style1" xfId="1007"/>
    <cellStyle name="Comma  - Style2" xfId="1008"/>
    <cellStyle name="Comma  - Style3" xfId="1009"/>
    <cellStyle name="Comma  - Style4" xfId="1010"/>
    <cellStyle name="Comma  - Style5" xfId="1011"/>
    <cellStyle name="Comma  - Style6" xfId="1012"/>
    <cellStyle name="Comma  - Style7" xfId="1013"/>
    <cellStyle name="Comma  - Style8" xfId="1014"/>
    <cellStyle name="Comma [0]" xfId="1015" builtinId="6"/>
    <cellStyle name="Comma [0] 2" xfId="1016"/>
    <cellStyle name="Comma [0] 2 2" xfId="1017"/>
    <cellStyle name="Comma [0] 2 3" xfId="1018"/>
    <cellStyle name="Comma [0] 3" xfId="1019"/>
    <cellStyle name="Comma [0] 4" xfId="1020"/>
    <cellStyle name="Comma [0] 5" xfId="1021"/>
    <cellStyle name="Comma [0] 6" xfId="1022"/>
    <cellStyle name="Comma [00]" xfId="1023"/>
    <cellStyle name="Comma 10" xfId="1024"/>
    <cellStyle name="Comma 10 10 2" xfId="1025"/>
    <cellStyle name="Comma 10 10 2 10" xfId="1026"/>
    <cellStyle name="Comma 10 10 2 10 2" xfId="1027"/>
    <cellStyle name="Comma 10 10 2 10 3" xfId="1028"/>
    <cellStyle name="Comma 10 10 2 2" xfId="1029"/>
    <cellStyle name="Comma 10 10 2 2 2" xfId="1030"/>
    <cellStyle name="Comma 10 10 2 2 2 2 2" xfId="1031"/>
    <cellStyle name="Comma 10 10 2 3" xfId="1032"/>
    <cellStyle name="Comma 10 10 2 3 4 2" xfId="1033"/>
    <cellStyle name="Comma 10 10 2 3 4 2 2" xfId="1034"/>
    <cellStyle name="Comma 10 10 2 3 4 2 3" xfId="1035"/>
    <cellStyle name="Comma 10 10 3" xfId="1036"/>
    <cellStyle name="Comma 10 2" xfId="1037"/>
    <cellStyle name="Comma 10 2 2" xfId="1038"/>
    <cellStyle name="Comma 10 3" xfId="1039"/>
    <cellStyle name="Comma 10 3 2" xfId="1040"/>
    <cellStyle name="Comma 10 3 2 2" xfId="1041"/>
    <cellStyle name="Comma 10 3 3" xfId="1042"/>
    <cellStyle name="Comma 10 3 4" xfId="1043"/>
    <cellStyle name="Comma 10 4" xfId="1044"/>
    <cellStyle name="Comma 10 4 2" xfId="1045"/>
    <cellStyle name="Comma 10 5" xfId="1046"/>
    <cellStyle name="Comma 10 6" xfId="1047"/>
    <cellStyle name="Comma 10 8" xfId="1048"/>
    <cellStyle name="Comma 100" xfId="1049"/>
    <cellStyle name="Comma 101" xfId="1050"/>
    <cellStyle name="Comma 102" xfId="1051"/>
    <cellStyle name="Comma 103" xfId="1052"/>
    <cellStyle name="Comma 104" xfId="1053"/>
    <cellStyle name="Comma 105" xfId="1054"/>
    <cellStyle name="Comma 106" xfId="1055"/>
    <cellStyle name="Comma 107" xfId="1056"/>
    <cellStyle name="Comma 108" xfId="1057"/>
    <cellStyle name="Comma 109" xfId="1058"/>
    <cellStyle name="Comma 11" xfId="1059"/>
    <cellStyle name="Comma 11 2" xfId="1060"/>
    <cellStyle name="Comma 11 2 2" xfId="1061"/>
    <cellStyle name="Comma 11 2 3" xfId="1062"/>
    <cellStyle name="Comma 11 2 4" xfId="1063"/>
    <cellStyle name="Comma 11 3" xfId="1064"/>
    <cellStyle name="Comma 11 4" xfId="1065"/>
    <cellStyle name="Comma 110" xfId="1066"/>
    <cellStyle name="Comma 111" xfId="1067"/>
    <cellStyle name="Comma 112" xfId="1068"/>
    <cellStyle name="Comma 113" xfId="1069"/>
    <cellStyle name="Comma 114" xfId="1070"/>
    <cellStyle name="Comma 115" xfId="1071"/>
    <cellStyle name="Comma 116" xfId="1072"/>
    <cellStyle name="Comma 117" xfId="1073"/>
    <cellStyle name="Comma 118" xfId="1074"/>
    <cellStyle name="Comma 119" xfId="1075"/>
    <cellStyle name="Comma 12" xfId="1076"/>
    <cellStyle name="Comma 12 2" xfId="1077"/>
    <cellStyle name="Comma 12 23 3" xfId="1078"/>
    <cellStyle name="Comma 12 3" xfId="1079"/>
    <cellStyle name="Comma 12 4" xfId="1080"/>
    <cellStyle name="Comma 120" xfId="1081"/>
    <cellStyle name="Comma 121" xfId="1082"/>
    <cellStyle name="Comma 122" xfId="1083"/>
    <cellStyle name="Comma 123" xfId="1084"/>
    <cellStyle name="Comma 124" xfId="1085"/>
    <cellStyle name="Comma 125" xfId="1086"/>
    <cellStyle name="Comma 126" xfId="1087"/>
    <cellStyle name="Comma 127" xfId="1088"/>
    <cellStyle name="Comma 128" xfId="1089"/>
    <cellStyle name="Comma 129" xfId="1090"/>
    <cellStyle name="Comma 13" xfId="1091"/>
    <cellStyle name="Comma 13 2" xfId="1092"/>
    <cellStyle name="Comma 13 3" xfId="1093"/>
    <cellStyle name="Comma 13 4" xfId="1094"/>
    <cellStyle name="Comma 130" xfId="1095"/>
    <cellStyle name="Comma 131" xfId="1096"/>
    <cellStyle name="Comma 132" xfId="1097"/>
    <cellStyle name="Comma 133" xfId="1098"/>
    <cellStyle name="Comma 134" xfId="1099"/>
    <cellStyle name="Comma 135" xfId="1100"/>
    <cellStyle name="Comma 136" xfId="1101"/>
    <cellStyle name="Comma 137" xfId="1102"/>
    <cellStyle name="Comma 138" xfId="1103"/>
    <cellStyle name="Comma 139" xfId="1104"/>
    <cellStyle name="Comma 14" xfId="1105"/>
    <cellStyle name="Comma 14 2" xfId="1106"/>
    <cellStyle name="Comma 140" xfId="1107"/>
    <cellStyle name="Comma 141" xfId="1108"/>
    <cellStyle name="Comma 142" xfId="1109"/>
    <cellStyle name="Comma 143" xfId="1110"/>
    <cellStyle name="Comma 144" xfId="1111"/>
    <cellStyle name="Comma 145" xfId="1112"/>
    <cellStyle name="Comma 146" xfId="1113"/>
    <cellStyle name="Comma 147" xfId="1114"/>
    <cellStyle name="Comma 148" xfId="1115"/>
    <cellStyle name="Comma 149" xfId="1116"/>
    <cellStyle name="Comma 15" xfId="1117"/>
    <cellStyle name="Comma 15 2" xfId="1118"/>
    <cellStyle name="Comma 150" xfId="1119"/>
    <cellStyle name="Comma 151" xfId="1120"/>
    <cellStyle name="Comma 152" xfId="1121"/>
    <cellStyle name="Comma 153" xfId="1122"/>
    <cellStyle name="Comma 154" xfId="1123"/>
    <cellStyle name="Comma 155" xfId="1124"/>
    <cellStyle name="Comma 156" xfId="1125"/>
    <cellStyle name="Comma 157" xfId="1126"/>
    <cellStyle name="Comma 158" xfId="1127"/>
    <cellStyle name="Comma 159" xfId="1128"/>
    <cellStyle name="Comma 16" xfId="1129"/>
    <cellStyle name="Comma 16 2" xfId="1130"/>
    <cellStyle name="Comma 16 3" xfId="1131"/>
    <cellStyle name="Comma 16 3 2" xfId="1132"/>
    <cellStyle name="Comma 16 4" xfId="1133"/>
    <cellStyle name="Comma 160" xfId="1134"/>
    <cellStyle name="Comma 161" xfId="1135"/>
    <cellStyle name="Comma 162" xfId="1136"/>
    <cellStyle name="Comma 163" xfId="1137"/>
    <cellStyle name="Comma 164" xfId="1138"/>
    <cellStyle name="Comma 165" xfId="1139"/>
    <cellStyle name="Comma 166" xfId="1140"/>
    <cellStyle name="Comma 167" xfId="1141"/>
    <cellStyle name="Comma 168" xfId="1142"/>
    <cellStyle name="Comma 169" xfId="1143"/>
    <cellStyle name="Comma 17" xfId="1144"/>
    <cellStyle name="Comma 17 2" xfId="1145"/>
    <cellStyle name="Comma 17 3" xfId="1146"/>
    <cellStyle name="Comma 170" xfId="1147"/>
    <cellStyle name="Comma 171" xfId="1148"/>
    <cellStyle name="Comma 172" xfId="1149"/>
    <cellStyle name="Comma 173" xfId="1150"/>
    <cellStyle name="Comma 174" xfId="1151"/>
    <cellStyle name="Comma 175" xfId="1152"/>
    <cellStyle name="Comma 176" xfId="1153"/>
    <cellStyle name="Comma 177" xfId="1154"/>
    <cellStyle name="Comma 178" xfId="1155"/>
    <cellStyle name="Comma 179" xfId="1156"/>
    <cellStyle name="Comma 18" xfId="1157"/>
    <cellStyle name="Comma 18 2" xfId="1158"/>
    <cellStyle name="Comma 180" xfId="1159"/>
    <cellStyle name="Comma 181" xfId="1160"/>
    <cellStyle name="Comma 182" xfId="1161"/>
    <cellStyle name="Comma 183" xfId="1162"/>
    <cellStyle name="Comma 184" xfId="1163"/>
    <cellStyle name="Comma 185" xfId="1164"/>
    <cellStyle name="Comma 186" xfId="1165"/>
    <cellStyle name="Comma 187" xfId="1166"/>
    <cellStyle name="Comma 188" xfId="1167"/>
    <cellStyle name="Comma 189" xfId="1168"/>
    <cellStyle name="Comma 19" xfId="1169"/>
    <cellStyle name="Comma 19 2" xfId="1170"/>
    <cellStyle name="Comma 19 3" xfId="1171"/>
    <cellStyle name="Comma 19 4" xfId="1172"/>
    <cellStyle name="Comma 190" xfId="1173"/>
    <cellStyle name="Comma 191" xfId="1174"/>
    <cellStyle name="Comma 192" xfId="1175"/>
    <cellStyle name="Comma 193" xfId="1176"/>
    <cellStyle name="Comma 194" xfId="1177"/>
    <cellStyle name="Comma 195" xfId="1178"/>
    <cellStyle name="Comma 196" xfId="1179"/>
    <cellStyle name="Comma 2" xfId="1180"/>
    <cellStyle name="Comma 2 10" xfId="1181"/>
    <cellStyle name="Comma 2 11" xfId="1182"/>
    <cellStyle name="Comma 2 12" xfId="1183"/>
    <cellStyle name="Comma 2 13" xfId="1184"/>
    <cellStyle name="Comma 2 14" xfId="1185"/>
    <cellStyle name="Comma 2 15" xfId="1186"/>
    <cellStyle name="Comma 2 16" xfId="1187"/>
    <cellStyle name="Comma 2 17" xfId="1188"/>
    <cellStyle name="Comma 2 18" xfId="1189"/>
    <cellStyle name="Comma 2 2" xfId="1190"/>
    <cellStyle name="Comma 2 2 10" xfId="1191"/>
    <cellStyle name="Comma 2 2 11" xfId="1192"/>
    <cellStyle name="Comma 2 2 12" xfId="1193"/>
    <cellStyle name="Comma 2 2 13" xfId="1194"/>
    <cellStyle name="Comma 2 2 14" xfId="1195"/>
    <cellStyle name="Comma 2 2 15" xfId="1196"/>
    <cellStyle name="Comma 2 2 2" xfId="1197"/>
    <cellStyle name="Comma 2 2 2 2 2 2" xfId="1198"/>
    <cellStyle name="Comma 2 2 3" xfId="1199"/>
    <cellStyle name="Comma 2 2 4" xfId="1200"/>
    <cellStyle name="Comma 2 2 5" xfId="1201"/>
    <cellStyle name="Comma 2 2 6" xfId="1202"/>
    <cellStyle name="Comma 2 2 7" xfId="1203"/>
    <cellStyle name="Comma 2 2 8" xfId="1204"/>
    <cellStyle name="Comma 2 2 9" xfId="1205"/>
    <cellStyle name="Comma 2 3" xfId="1206"/>
    <cellStyle name="Comma 2 3 2" xfId="1207"/>
    <cellStyle name="Comma 2 4" xfId="1208"/>
    <cellStyle name="Comma 2 5" xfId="1209"/>
    <cellStyle name="Comma 2 5 3" xfId="1210"/>
    <cellStyle name="Comma 2 5 3 2" xfId="1211"/>
    <cellStyle name="Comma 2 6" xfId="1212"/>
    <cellStyle name="Comma 2 7" xfId="1213"/>
    <cellStyle name="Comma 2 8" xfId="1214"/>
    <cellStyle name="Comma 2 9" xfId="1215"/>
    <cellStyle name="Comma 2_1.KH gõ lại KH 2015 lam BC 135 Phat hanh" xfId="1216"/>
    <cellStyle name="Comma 20" xfId="1217"/>
    <cellStyle name="Comma 20 2" xfId="1218"/>
    <cellStyle name="Comma 21" xfId="1219"/>
    <cellStyle name="Comma 21 2" xfId="1220"/>
    <cellStyle name="Comma 22" xfId="1221"/>
    <cellStyle name="Comma 22 18" xfId="1222"/>
    <cellStyle name="Comma 22 2" xfId="1223"/>
    <cellStyle name="Comma 23" xfId="1224"/>
    <cellStyle name="Comma 24" xfId="1225"/>
    <cellStyle name="Comma 25" xfId="1226"/>
    <cellStyle name="Comma 26" xfId="1227"/>
    <cellStyle name="Comma 27" xfId="1228"/>
    <cellStyle name="Comma 28" xfId="1229"/>
    <cellStyle name="Comma 29" xfId="1230"/>
    <cellStyle name="Comma 3" xfId="1231"/>
    <cellStyle name="Comma 3 10" xfId="1232"/>
    <cellStyle name="Comma 3 2" xfId="1233"/>
    <cellStyle name="Comma 3 2 2" xfId="1234"/>
    <cellStyle name="Comma 3 2 3" xfId="1235"/>
    <cellStyle name="Comma 3 2 4" xfId="1236"/>
    <cellStyle name="Comma 3 29" xfId="1237"/>
    <cellStyle name="Comma 3 29 2" xfId="1238"/>
    <cellStyle name="Comma 3 3" xfId="1239"/>
    <cellStyle name="Comma 3 4" xfId="1240"/>
    <cellStyle name="Comma 3 4 2" xfId="1241"/>
    <cellStyle name="Comma 3 5" xfId="1242"/>
    <cellStyle name="Comma 3 6" xfId="1243"/>
    <cellStyle name="Comma 3 7" xfId="1244"/>
    <cellStyle name="Comma 3 8" xfId="1245"/>
    <cellStyle name="Comma 3_Quyet dinh giao 2014" xfId="1246"/>
    <cellStyle name="Comma 30" xfId="1247"/>
    <cellStyle name="Comma 30 2" xfId="1248"/>
    <cellStyle name="Comma 31" xfId="1249"/>
    <cellStyle name="Comma 32" xfId="1250"/>
    <cellStyle name="Comma 33" xfId="1251"/>
    <cellStyle name="Comma 33 2" xfId="1252"/>
    <cellStyle name="Comma 34" xfId="1253"/>
    <cellStyle name="Comma 35" xfId="1254"/>
    <cellStyle name="Comma 36" xfId="1255"/>
    <cellStyle name="Comma 37" xfId="1256"/>
    <cellStyle name="Comma 38" xfId="1257"/>
    <cellStyle name="Comma 39" xfId="1258"/>
    <cellStyle name="Comma 4" xfId="1259"/>
    <cellStyle name="Comma 4 2" xfId="1260"/>
    <cellStyle name="Comma 4 2 2" xfId="1261"/>
    <cellStyle name="Comma 4 3" xfId="1262"/>
    <cellStyle name="Comma 4 4" xfId="1263"/>
    <cellStyle name="Comma 4 5" xfId="1264"/>
    <cellStyle name="Comma 40" xfId="1265"/>
    <cellStyle name="Comma 41" xfId="1266"/>
    <cellStyle name="Comma 42" xfId="1267"/>
    <cellStyle name="Comma 43" xfId="1268"/>
    <cellStyle name="Comma 44" xfId="1269"/>
    <cellStyle name="Comma 45" xfId="1270"/>
    <cellStyle name="Comma 46" xfId="1271"/>
    <cellStyle name="Comma 47" xfId="1272"/>
    <cellStyle name="Comma 48" xfId="1273"/>
    <cellStyle name="Comma 49" xfId="1274"/>
    <cellStyle name="Comma 5" xfId="1275"/>
    <cellStyle name="Comma 5 2" xfId="1276"/>
    <cellStyle name="Comma 5 3" xfId="1277"/>
    <cellStyle name="Comma 5 4" xfId="1278"/>
    <cellStyle name="Comma 5 5" xfId="1279"/>
    <cellStyle name="Comma 50" xfId="1280"/>
    <cellStyle name="Comma 50 7" xfId="1281"/>
    <cellStyle name="Comma 51" xfId="1282"/>
    <cellStyle name="Comma 52" xfId="1283"/>
    <cellStyle name="Comma 53" xfId="1284"/>
    <cellStyle name="Comma 53 2" xfId="1285"/>
    <cellStyle name="Comma 54" xfId="1286"/>
    <cellStyle name="Comma 55" xfId="1287"/>
    <cellStyle name="Comma 56" xfId="1288"/>
    <cellStyle name="Comma 57" xfId="1289"/>
    <cellStyle name="Comma 58" xfId="1290"/>
    <cellStyle name="Comma 59" xfId="1291"/>
    <cellStyle name="Comma 6" xfId="1292"/>
    <cellStyle name="Comma 6 2" xfId="1293"/>
    <cellStyle name="Comma 6 3" xfId="1294"/>
    <cellStyle name="Comma 6 4" xfId="1295"/>
    <cellStyle name="Comma 6 5" xfId="1296"/>
    <cellStyle name="Comma 6 6" xfId="1297"/>
    <cellStyle name="Comma 6_BIEU CHI TIEU, NGUYEN TAC PHAN BO" xfId="1298"/>
    <cellStyle name="Comma 60" xfId="1299"/>
    <cellStyle name="Comma 61" xfId="1300"/>
    <cellStyle name="Comma 62" xfId="1301"/>
    <cellStyle name="Comma 63" xfId="1302"/>
    <cellStyle name="Comma 64" xfId="1303"/>
    <cellStyle name="Comma 65" xfId="1304"/>
    <cellStyle name="Comma 66" xfId="1305"/>
    <cellStyle name="Comma 67" xfId="1306"/>
    <cellStyle name="Comma 68" xfId="1307"/>
    <cellStyle name="Comma 69" xfId="1308"/>
    <cellStyle name="Comma 7" xfId="1309"/>
    <cellStyle name="Comma 7 2" xfId="1310"/>
    <cellStyle name="Comma 7 3" xfId="1311"/>
    <cellStyle name="Comma 7 4" xfId="1312"/>
    <cellStyle name="Comma 70" xfId="1313"/>
    <cellStyle name="Comma 71" xfId="1314"/>
    <cellStyle name="Comma 72" xfId="1315"/>
    <cellStyle name="Comma 73" xfId="1316"/>
    <cellStyle name="Comma 74" xfId="1317"/>
    <cellStyle name="Comma 75" xfId="1318"/>
    <cellStyle name="Comma 76" xfId="1319"/>
    <cellStyle name="Comma 77" xfId="1320"/>
    <cellStyle name="Comma 78" xfId="1321"/>
    <cellStyle name="Comma 79" xfId="1322"/>
    <cellStyle name="Comma 8" xfId="1323"/>
    <cellStyle name="Comma 8 2" xfId="1324"/>
    <cellStyle name="Comma 8 3" xfId="1325"/>
    <cellStyle name="Comma 80" xfId="1326"/>
    <cellStyle name="Comma 81" xfId="1327"/>
    <cellStyle name="Comma 82" xfId="1328"/>
    <cellStyle name="Comma 83" xfId="1329"/>
    <cellStyle name="Comma 84" xfId="1330"/>
    <cellStyle name="Comma 85" xfId="1331"/>
    <cellStyle name="Comma 86" xfId="1332"/>
    <cellStyle name="Comma 87" xfId="1333"/>
    <cellStyle name="Comma 88" xfId="1334"/>
    <cellStyle name="Comma 89" xfId="1335"/>
    <cellStyle name="Comma 9" xfId="1336"/>
    <cellStyle name="Comma 9 2" xfId="1337"/>
    <cellStyle name="Comma 9 5" xfId="1338"/>
    <cellStyle name="Comma 90" xfId="1339"/>
    <cellStyle name="Comma 91" xfId="1340"/>
    <cellStyle name="Comma 92" xfId="1341"/>
    <cellStyle name="Comma 93" xfId="1342"/>
    <cellStyle name="Comma 94" xfId="1343"/>
    <cellStyle name="Comma 95" xfId="1344"/>
    <cellStyle name="Comma 96" xfId="1345"/>
    <cellStyle name="Comma 97" xfId="1346"/>
    <cellStyle name="Comma 98" xfId="1347"/>
    <cellStyle name="Comma 99" xfId="1348"/>
    <cellStyle name="comma zerodec" xfId="1349"/>
    <cellStyle name="Comma,0" xfId="1350"/>
    <cellStyle name="Comma,1" xfId="1351"/>
    <cellStyle name="Comma,2" xfId="1352"/>
    <cellStyle name="Comma0" xfId="1353"/>
    <cellStyle name="cong" xfId="1354"/>
    <cellStyle name="Copied" xfId="1355"/>
    <cellStyle name="COST1" xfId="1356"/>
    <cellStyle name="Cࡵrrency_Sheet1_PRODUCTĠ" xfId="1357"/>
    <cellStyle name="Currency [00]" xfId="1358"/>
    <cellStyle name="Currency 2" xfId="1359"/>
    <cellStyle name="Currency 2 2" xfId="1360"/>
    <cellStyle name="Currency 3" xfId="1361"/>
    <cellStyle name="Currency,0" xfId="1362"/>
    <cellStyle name="Currency,2" xfId="1363"/>
    <cellStyle name="Currency0" xfId="1364"/>
    <cellStyle name="Currency1" xfId="1365"/>
    <cellStyle name="D1" xfId="1384"/>
    <cellStyle name="Dan" xfId="1385"/>
    <cellStyle name="Date" xfId="1386"/>
    <cellStyle name="Date Short" xfId="1387"/>
    <cellStyle name="Date_Book1" xfId="1388"/>
    <cellStyle name="Dấu phẩy 10 2 2" xfId="2722"/>
    <cellStyle name="daude" xfId="1389"/>
    <cellStyle name="Dezimal [0]_35ERI8T2gbIEMixb4v26icuOo" xfId="1390"/>
    <cellStyle name="Dezimal_35ERI8T2gbIEMixb4v26icuOo" xfId="1391"/>
    <cellStyle name="Dg" xfId="1392"/>
    <cellStyle name="Dgia" xfId="1393"/>
    <cellStyle name="Dollar (zero dec)" xfId="1394"/>
    <cellStyle name="Don gia" xfId="1395"/>
    <cellStyle name="Dung" xfId="1396"/>
    <cellStyle name="Dziesi?tny [0]_Invoices2001Slovakia" xfId="1397"/>
    <cellStyle name="Dziesi?tny_Invoices2001Slovakia" xfId="1398"/>
    <cellStyle name="Dziesietny [0]_Invoices2001Slovakia" xfId="1399"/>
    <cellStyle name="Dziesiętny [0]_Invoices2001Slovakia" xfId="1400"/>
    <cellStyle name="Dziesietny [0]_Invoices2001Slovakia_01_Nha so 1_Dien" xfId="1401"/>
    <cellStyle name="Dziesiętny [0]_Invoices2001Slovakia_01_Nha so 1_Dien" xfId="1402"/>
    <cellStyle name="Dziesietny [0]_Invoices2001Slovakia_10_Nha so 10_Dien1" xfId="1403"/>
    <cellStyle name="Dziesiętny [0]_Invoices2001Slovakia_10_Nha so 10_Dien1" xfId="1404"/>
    <cellStyle name="Dziesietny [0]_Invoices2001Slovakia_Bieu bao cao von TPCP gd 2003-2010(18.5)" xfId="1405"/>
    <cellStyle name="Dziesiętny [0]_Invoices2001Slovakia_Book1" xfId="1406"/>
    <cellStyle name="Dziesietny [0]_Invoices2001Slovakia_Book1_1" xfId="1407"/>
    <cellStyle name="Dziesiętny [0]_Invoices2001Slovakia_Book1_1" xfId="1408"/>
    <cellStyle name="Dziesietny [0]_Invoices2001Slovakia_Book1_1_Book1" xfId="1409"/>
    <cellStyle name="Dziesiętny [0]_Invoices2001Slovakia_Book1_1_Book1" xfId="1410"/>
    <cellStyle name="Dziesietny [0]_Invoices2001Slovakia_Book1_2" xfId="1411"/>
    <cellStyle name="Dziesiętny [0]_Invoices2001Slovakia_Book1_2" xfId="1412"/>
    <cellStyle name="Dziesietny [0]_Invoices2001Slovakia_Book1_Nhu cau von ung truoc 2011 Tha h Hoa + Nge An gui TW" xfId="1413"/>
    <cellStyle name="Dziesiętny [0]_Invoices2001Slovakia_Book1_Nhu cau von ung truoc 2011 Tha h Hoa + Nge An gui TW" xfId="1414"/>
    <cellStyle name="Dziesietny [0]_Invoices2001Slovakia_Book1_Tong hop Cac tuyen(9-1-06)" xfId="1415"/>
    <cellStyle name="Dziesiętny [0]_Invoices2001Slovakia_Book1_Tong hop Cac tuyen(9-1-06)" xfId="1416"/>
    <cellStyle name="Dziesietny [0]_Invoices2001Slovakia_Book1_ung truoc 2011 NSTW Thanh Hoa + Nge An gui Thu 12-5" xfId="1417"/>
    <cellStyle name="Dziesiętny [0]_Invoices2001Slovakia_Book1_ung truoc 2011 NSTW Thanh Hoa + Nge An gui Thu 12-5" xfId="1418"/>
    <cellStyle name="Dziesietny [0]_Invoices2001Slovakia_d-uong+TDT" xfId="1419"/>
    <cellStyle name="Dziesiętny [0]_Invoices2001Slovakia_Nhµ ®Ó xe" xfId="1420"/>
    <cellStyle name="Dziesietny [0]_Invoices2001Slovakia_NHA de xe nguyen du" xfId="1421"/>
    <cellStyle name="Dziesiętny [0]_Invoices2001Slovakia_NHA de xe nguyen du" xfId="1422"/>
    <cellStyle name="Dziesietny [0]_Invoices2001Slovakia_Nhalamviec VTC(25-1-05)" xfId="1423"/>
    <cellStyle name="Dziesiętny [0]_Invoices2001Slovakia_Nhalamviec VTC(25-1-05)" xfId="1424"/>
    <cellStyle name="Dziesietny [0]_Invoices2001Slovakia_Nhu cau von ung truoc 2011 Tha h Hoa + Nge An gui TW" xfId="1425"/>
    <cellStyle name="Dziesiętny [0]_Invoices2001Slovakia_TDT KHANH HOA_Tong hop Cac tuyen(9-1-06)" xfId="1426"/>
    <cellStyle name="Dziesietny [0]_Invoices2001Slovakia_TDT quangngai" xfId="1427"/>
    <cellStyle name="Dziesiętny [0]_Invoices2001Slovakia_TDT quangngai" xfId="1428"/>
    <cellStyle name="Dziesietny [0]_Invoices2001Slovakia_TMDT(10-5-06)" xfId="1429"/>
    <cellStyle name="Dziesietny_Invoices2001Slovakia" xfId="1430"/>
    <cellStyle name="Dziesiętny_Invoices2001Slovakia" xfId="1431"/>
    <cellStyle name="Dziesietny_Invoices2001Slovakia_01_Nha so 1_Dien" xfId="1432"/>
    <cellStyle name="Dziesiętny_Invoices2001Slovakia_01_Nha so 1_Dien" xfId="1433"/>
    <cellStyle name="Dziesietny_Invoices2001Slovakia_10_Nha so 10_Dien1" xfId="1434"/>
    <cellStyle name="Dziesiętny_Invoices2001Slovakia_10_Nha so 10_Dien1" xfId="1435"/>
    <cellStyle name="Dziesietny_Invoices2001Slovakia_Bieu bao cao von TPCP gd 2003-2010(18.5)" xfId="1436"/>
    <cellStyle name="Dziesiętny_Invoices2001Slovakia_Book1" xfId="1437"/>
    <cellStyle name="Dziesietny_Invoices2001Slovakia_Book1_1" xfId="1438"/>
    <cellStyle name="Dziesiętny_Invoices2001Slovakia_Book1_1" xfId="1439"/>
    <cellStyle name="Dziesietny_Invoices2001Slovakia_Book1_1_Book1" xfId="1440"/>
    <cellStyle name="Dziesiętny_Invoices2001Slovakia_Book1_1_Book1" xfId="1441"/>
    <cellStyle name="Dziesietny_Invoices2001Slovakia_Book1_2" xfId="1442"/>
    <cellStyle name="Dziesiętny_Invoices2001Slovakia_Book1_2" xfId="1443"/>
    <cellStyle name="Dziesietny_Invoices2001Slovakia_Book1_Nhu cau von ung truoc 2011 Tha h Hoa + Nge An gui TW" xfId="1444"/>
    <cellStyle name="Dziesiętny_Invoices2001Slovakia_Book1_Nhu cau von ung truoc 2011 Tha h Hoa + Nge An gui TW" xfId="1445"/>
    <cellStyle name="Dziesietny_Invoices2001Slovakia_Book1_Tong hop Cac tuyen(9-1-06)" xfId="1446"/>
    <cellStyle name="Dziesiętny_Invoices2001Slovakia_Book1_Tong hop Cac tuyen(9-1-06)" xfId="1447"/>
    <cellStyle name="Dziesietny_Invoices2001Slovakia_Book1_ung truoc 2011 NSTW Thanh Hoa + Nge An gui Thu 12-5" xfId="1448"/>
    <cellStyle name="Dziesiętny_Invoices2001Slovakia_Book1_ung truoc 2011 NSTW Thanh Hoa + Nge An gui Thu 12-5" xfId="1449"/>
    <cellStyle name="Dziesietny_Invoices2001Slovakia_d-uong+TDT" xfId="1450"/>
    <cellStyle name="Dziesiętny_Invoices2001Slovakia_Nhµ ®Ó xe" xfId="1451"/>
    <cellStyle name="Dziesietny_Invoices2001Slovakia_NHA de xe nguyen du" xfId="1452"/>
    <cellStyle name="Dziesiętny_Invoices2001Slovakia_NHA de xe nguyen du" xfId="1453"/>
    <cellStyle name="Dziesietny_Invoices2001Slovakia_Nhalamviec VTC(25-1-05)" xfId="1454"/>
    <cellStyle name="Dziesiętny_Invoices2001Slovakia_Nhalamviec VTC(25-1-05)" xfId="1455"/>
    <cellStyle name="Dziesietny_Invoices2001Slovakia_Nhu cau von ung truoc 2011 Tha h Hoa + Nge An gui TW" xfId="1456"/>
    <cellStyle name="Dziesiętny_Invoices2001Slovakia_TDT KHANH HOA_Tong hop Cac tuyen(9-1-06)" xfId="1457"/>
    <cellStyle name="Dziesietny_Invoices2001Slovakia_TDT quangngai" xfId="1458"/>
    <cellStyle name="Dziesiętny_Invoices2001Slovakia_TDT quangngai" xfId="1459"/>
    <cellStyle name="Dziesietny_Invoices2001Slovakia_TMDT(10-5-06)" xfId="1460"/>
    <cellStyle name="e" xfId="1461"/>
    <cellStyle name="E&amp;Y House" xfId="1462"/>
    <cellStyle name="Enter Currency (0)" xfId="1463"/>
    <cellStyle name="Enter Currency (2)" xfId="1464"/>
    <cellStyle name="Enter Units (0)" xfId="1465"/>
    <cellStyle name="Enter Units (1)" xfId="1466"/>
    <cellStyle name="Enter Units (2)" xfId="1467"/>
    <cellStyle name="Entered" xfId="1468"/>
    <cellStyle name="Euro" xfId="1469"/>
    <cellStyle name="Explanatory Text 10" xfId="1470"/>
    <cellStyle name="Explanatory Text 11" xfId="1471"/>
    <cellStyle name="Explanatory Text 12" xfId="1472"/>
    <cellStyle name="Explanatory Text 13" xfId="1473"/>
    <cellStyle name="Explanatory Text 14" xfId="1474"/>
    <cellStyle name="Explanatory Text 15" xfId="1475"/>
    <cellStyle name="Explanatory Text 2" xfId="1476"/>
    <cellStyle name="Explanatory Text 3" xfId="1477"/>
    <cellStyle name="Explanatory Text 4" xfId="1478"/>
    <cellStyle name="Explanatory Text 5" xfId="1479"/>
    <cellStyle name="Explanatory Text 6" xfId="1480"/>
    <cellStyle name="Explanatory Text 7" xfId="1481"/>
    <cellStyle name="Explanatory Text 8" xfId="1482"/>
    <cellStyle name="Explanatory Text 9" xfId="1483"/>
    <cellStyle name="f" xfId="1484"/>
    <cellStyle name="f_Danhmuc_Quyhoach2009" xfId="1485"/>
    <cellStyle name="f_Danhmuc_Quyhoach2009 2" xfId="1486"/>
    <cellStyle name="Fixed" xfId="1487"/>
    <cellStyle name="Font Britannic16" xfId="1488"/>
    <cellStyle name="Font Britannic18" xfId="1489"/>
    <cellStyle name="Font CenturyCond 18" xfId="1490"/>
    <cellStyle name="Font Cond20" xfId="1491"/>
    <cellStyle name="Font LucidaSans16" xfId="1492"/>
    <cellStyle name="Font NewCenturyCond18" xfId="1493"/>
    <cellStyle name="Font Ottawa14" xfId="1494"/>
    <cellStyle name="Font Ottawa16" xfId="1495"/>
    <cellStyle name="gia" xfId="1512"/>
    <cellStyle name="GIA-MOI" xfId="1513"/>
    <cellStyle name="Good 10" xfId="1496"/>
    <cellStyle name="Good 11" xfId="1497"/>
    <cellStyle name="Good 12" xfId="1498"/>
    <cellStyle name="Good 13" xfId="1499"/>
    <cellStyle name="Good 14" xfId="1500"/>
    <cellStyle name="Good 15" xfId="1501"/>
    <cellStyle name="Good 2" xfId="1502"/>
    <cellStyle name="Good 3" xfId="1503"/>
    <cellStyle name="Good 4" xfId="1504"/>
    <cellStyle name="Good 5" xfId="1505"/>
    <cellStyle name="Good 6" xfId="1506"/>
    <cellStyle name="Good 7" xfId="1507"/>
    <cellStyle name="Good 8" xfId="1508"/>
    <cellStyle name="Good 9" xfId="1509"/>
    <cellStyle name="Grey" xfId="1510"/>
    <cellStyle name="Group" xfId="1511"/>
    <cellStyle name="H" xfId="1514"/>
    <cellStyle name="ha" xfId="1515"/>
    <cellStyle name="Head 1" xfId="1516"/>
    <cellStyle name="HEADER" xfId="1517"/>
    <cellStyle name="Header1" xfId="1518"/>
    <cellStyle name="Header2" xfId="1519"/>
    <cellStyle name="Header2 2" xfId="1520"/>
    <cellStyle name="Header2 3" xfId="1521"/>
    <cellStyle name="Heading" xfId="1522"/>
    <cellStyle name="Heading 1 10" xfId="1523"/>
    <cellStyle name="Heading 1 11" xfId="1524"/>
    <cellStyle name="Heading 1 12" xfId="1525"/>
    <cellStyle name="Heading 1 13" xfId="1526"/>
    <cellStyle name="Heading 1 14" xfId="1527"/>
    <cellStyle name="Heading 1 15" xfId="1528"/>
    <cellStyle name="Heading 1 2" xfId="1529"/>
    <cellStyle name="Heading 1 3" xfId="1530"/>
    <cellStyle name="Heading 1 4" xfId="1531"/>
    <cellStyle name="Heading 1 5" xfId="1532"/>
    <cellStyle name="Heading 1 6" xfId="1533"/>
    <cellStyle name="Heading 1 7" xfId="1534"/>
    <cellStyle name="Heading 1 8" xfId="1535"/>
    <cellStyle name="Heading 1 9" xfId="1536"/>
    <cellStyle name="Heading 2 10" xfId="1537"/>
    <cellStyle name="Heading 2 11" xfId="1538"/>
    <cellStyle name="Heading 2 12" xfId="1539"/>
    <cellStyle name="Heading 2 13" xfId="1540"/>
    <cellStyle name="Heading 2 14" xfId="1541"/>
    <cellStyle name="Heading 2 15" xfId="1542"/>
    <cellStyle name="Heading 2 2" xfId="1543"/>
    <cellStyle name="Heading 2 3" xfId="1544"/>
    <cellStyle name="Heading 2 4" xfId="1545"/>
    <cellStyle name="Heading 2 5" xfId="1546"/>
    <cellStyle name="Heading 2 6" xfId="1547"/>
    <cellStyle name="Heading 2 7" xfId="1548"/>
    <cellStyle name="Heading 2 8" xfId="1549"/>
    <cellStyle name="Heading 2 9" xfId="1550"/>
    <cellStyle name="Heading 3 10" xfId="1551"/>
    <cellStyle name="Heading 3 11" xfId="1552"/>
    <cellStyle name="Heading 3 12" xfId="1553"/>
    <cellStyle name="Heading 3 13" xfId="1554"/>
    <cellStyle name="Heading 3 14" xfId="1555"/>
    <cellStyle name="Heading 3 15" xfId="1556"/>
    <cellStyle name="Heading 3 2" xfId="1557"/>
    <cellStyle name="Heading 3 3" xfId="1558"/>
    <cellStyle name="Heading 3 4" xfId="1559"/>
    <cellStyle name="Heading 3 5" xfId="1560"/>
    <cellStyle name="Heading 3 6" xfId="1561"/>
    <cellStyle name="Heading 3 7" xfId="1562"/>
    <cellStyle name="Heading 3 8" xfId="1563"/>
    <cellStyle name="Heading 3 9" xfId="1564"/>
    <cellStyle name="Heading 4 10" xfId="1565"/>
    <cellStyle name="Heading 4 11" xfId="1566"/>
    <cellStyle name="Heading 4 12" xfId="1567"/>
    <cellStyle name="Heading 4 13" xfId="1568"/>
    <cellStyle name="Heading 4 14" xfId="1569"/>
    <cellStyle name="Heading 4 15" xfId="1570"/>
    <cellStyle name="Heading 4 2" xfId="1571"/>
    <cellStyle name="Heading 4 3" xfId="1572"/>
    <cellStyle name="Heading 4 4" xfId="1573"/>
    <cellStyle name="Heading 4 5" xfId="1574"/>
    <cellStyle name="Heading 4 6" xfId="1575"/>
    <cellStyle name="Heading 4 7" xfId="1576"/>
    <cellStyle name="Heading 4 8" xfId="1577"/>
    <cellStyle name="Heading 4 9" xfId="1578"/>
    <cellStyle name="Heading1" xfId="1579"/>
    <cellStyle name="Heading2" xfId="1580"/>
    <cellStyle name="HEADINGS" xfId="1581"/>
    <cellStyle name="HEADINGSTOP" xfId="1582"/>
    <cellStyle name="headoption" xfId="1583"/>
    <cellStyle name="Hoa-Scholl" xfId="1584"/>
    <cellStyle name="HUY" xfId="1585"/>
    <cellStyle name="i phÝ kh¸c_B¶ng 2" xfId="1586"/>
    <cellStyle name="I.3" xfId="1587"/>
    <cellStyle name="i·0" xfId="1588"/>
    <cellStyle name="ï-¾È»ê_BiÓu TB" xfId="1589"/>
    <cellStyle name="Indent" xfId="1590"/>
    <cellStyle name="Input [yellow]" xfId="1591"/>
    <cellStyle name="Input 10" xfId="1592"/>
    <cellStyle name="Input 10 2" xfId="1593"/>
    <cellStyle name="Input 10 3" xfId="1594"/>
    <cellStyle name="Input 11" xfId="1595"/>
    <cellStyle name="Input 11 2" xfId="1596"/>
    <cellStyle name="Input 11 3" xfId="1597"/>
    <cellStyle name="Input 12" xfId="1598"/>
    <cellStyle name="Input 12 2" xfId="1599"/>
    <cellStyle name="Input 12 3" xfId="1600"/>
    <cellStyle name="Input 13" xfId="1601"/>
    <cellStyle name="Input 13 2" xfId="1602"/>
    <cellStyle name="Input 13 3" xfId="1603"/>
    <cellStyle name="Input 14" xfId="1604"/>
    <cellStyle name="Input 14 2" xfId="1605"/>
    <cellStyle name="Input 14 3" xfId="1606"/>
    <cellStyle name="Input 15" xfId="1607"/>
    <cellStyle name="Input 15 2" xfId="1608"/>
    <cellStyle name="Input 15 3" xfId="1609"/>
    <cellStyle name="Input 16" xfId="1610"/>
    <cellStyle name="Input 16 2" xfId="1611"/>
    <cellStyle name="Input 16 3" xfId="1612"/>
    <cellStyle name="Input 17" xfId="1613"/>
    <cellStyle name="Input 17 2" xfId="1614"/>
    <cellStyle name="Input 17 3" xfId="1615"/>
    <cellStyle name="Input 18" xfId="1616"/>
    <cellStyle name="Input 18 2" xfId="1617"/>
    <cellStyle name="Input 18 3" xfId="1618"/>
    <cellStyle name="Input 19" xfId="1619"/>
    <cellStyle name="Input 19 2" xfId="1620"/>
    <cellStyle name="Input 19 3" xfId="1621"/>
    <cellStyle name="Input 2" xfId="1622"/>
    <cellStyle name="Input 2 2" xfId="1623"/>
    <cellStyle name="Input 2 3" xfId="1624"/>
    <cellStyle name="Input 20" xfId="1625"/>
    <cellStyle name="Input 20 2" xfId="1626"/>
    <cellStyle name="Input 20 3" xfId="1627"/>
    <cellStyle name="Input 21" xfId="1628"/>
    <cellStyle name="Input 21 2" xfId="1629"/>
    <cellStyle name="Input 21 3" xfId="1630"/>
    <cellStyle name="Input 22" xfId="1631"/>
    <cellStyle name="Input 22 2" xfId="1632"/>
    <cellStyle name="Input 22 3" xfId="1633"/>
    <cellStyle name="Input 23" xfId="1634"/>
    <cellStyle name="Input 23 2" xfId="1635"/>
    <cellStyle name="Input 23 3" xfId="1636"/>
    <cellStyle name="Input 24" xfId="1637"/>
    <cellStyle name="Input 24 2" xfId="1638"/>
    <cellStyle name="Input 24 3" xfId="1639"/>
    <cellStyle name="Input 25" xfId="1640"/>
    <cellStyle name="Input 25 2" xfId="1641"/>
    <cellStyle name="Input 25 3" xfId="1642"/>
    <cellStyle name="Input 26" xfId="1643"/>
    <cellStyle name="Input 26 2" xfId="1644"/>
    <cellStyle name="Input 26 3" xfId="1645"/>
    <cellStyle name="Input 27" xfId="1646"/>
    <cellStyle name="Input 27 2" xfId="1647"/>
    <cellStyle name="Input 27 3" xfId="1648"/>
    <cellStyle name="Input 28" xfId="1649"/>
    <cellStyle name="Input 28 2" xfId="1650"/>
    <cellStyle name="Input 28 3" xfId="1651"/>
    <cellStyle name="Input 29" xfId="1652"/>
    <cellStyle name="Input 29 2" xfId="1653"/>
    <cellStyle name="Input 29 3" xfId="1654"/>
    <cellStyle name="Input 3" xfId="1655"/>
    <cellStyle name="Input 3 2" xfId="1656"/>
    <cellStyle name="Input 3 3" xfId="1657"/>
    <cellStyle name="Input 30" xfId="1658"/>
    <cellStyle name="Input 30 2" xfId="1659"/>
    <cellStyle name="Input 30 3" xfId="1660"/>
    <cellStyle name="Input 31" xfId="1661"/>
    <cellStyle name="Input 31 2" xfId="1662"/>
    <cellStyle name="Input 31 3" xfId="1663"/>
    <cellStyle name="Input 32" xfId="1664"/>
    <cellStyle name="Input 32 2" xfId="1665"/>
    <cellStyle name="Input 32 3" xfId="1666"/>
    <cellStyle name="Input 33" xfId="1667"/>
    <cellStyle name="Input 33 2" xfId="1668"/>
    <cellStyle name="Input 33 3" xfId="1669"/>
    <cellStyle name="Input 34" xfId="1670"/>
    <cellStyle name="Input 34 2" xfId="1671"/>
    <cellStyle name="Input 34 3" xfId="1672"/>
    <cellStyle name="Input 35" xfId="1673"/>
    <cellStyle name="Input 35 2" xfId="1674"/>
    <cellStyle name="Input 35 3" xfId="1675"/>
    <cellStyle name="Input 36" xfId="1676"/>
    <cellStyle name="Input 36 2" xfId="1677"/>
    <cellStyle name="Input 36 3" xfId="1678"/>
    <cellStyle name="Input 37" xfId="1679"/>
    <cellStyle name="Input 37 2" xfId="1680"/>
    <cellStyle name="Input 37 3" xfId="1681"/>
    <cellStyle name="Input 38" xfId="1682"/>
    <cellStyle name="Input 38 2" xfId="1683"/>
    <cellStyle name="Input 38 3" xfId="1684"/>
    <cellStyle name="Input 39" xfId="1685"/>
    <cellStyle name="Input 39 2" xfId="1686"/>
    <cellStyle name="Input 39 3" xfId="1687"/>
    <cellStyle name="Input 4" xfId="1688"/>
    <cellStyle name="Input 4 2" xfId="1689"/>
    <cellStyle name="Input 4 3" xfId="1690"/>
    <cellStyle name="Input 40" xfId="1691"/>
    <cellStyle name="Input 40 2" xfId="1692"/>
    <cellStyle name="Input 40 3" xfId="1693"/>
    <cellStyle name="Input 41" xfId="1694"/>
    <cellStyle name="Input 41 2" xfId="1695"/>
    <cellStyle name="Input 41 3" xfId="1696"/>
    <cellStyle name="Input 42" xfId="1697"/>
    <cellStyle name="Input 42 2" xfId="1698"/>
    <cellStyle name="Input 42 3" xfId="1699"/>
    <cellStyle name="Input 43" xfId="1700"/>
    <cellStyle name="Input 43 2" xfId="1701"/>
    <cellStyle name="Input 43 3" xfId="1702"/>
    <cellStyle name="Input 44" xfId="1703"/>
    <cellStyle name="Input 44 2" xfId="1704"/>
    <cellStyle name="Input 44 3" xfId="1705"/>
    <cellStyle name="Input 45" xfId="1706"/>
    <cellStyle name="Input 45 2" xfId="1707"/>
    <cellStyle name="Input 45 3" xfId="1708"/>
    <cellStyle name="Input 46" xfId="1709"/>
    <cellStyle name="Input 46 2" xfId="1710"/>
    <cellStyle name="Input 46 3" xfId="1711"/>
    <cellStyle name="Input 47" xfId="1712"/>
    <cellStyle name="Input 47 2" xfId="1713"/>
    <cellStyle name="Input 47 3" xfId="1714"/>
    <cellStyle name="Input 48" xfId="1715"/>
    <cellStyle name="Input 48 2" xfId="1716"/>
    <cellStyle name="Input 48 3" xfId="1717"/>
    <cellStyle name="Input 49" xfId="1718"/>
    <cellStyle name="Input 49 2" xfId="1719"/>
    <cellStyle name="Input 49 3" xfId="1720"/>
    <cellStyle name="Input 5" xfId="1721"/>
    <cellStyle name="Input 5 2" xfId="1722"/>
    <cellStyle name="Input 5 3" xfId="1723"/>
    <cellStyle name="Input 50" xfId="1724"/>
    <cellStyle name="Input 50 2" xfId="1725"/>
    <cellStyle name="Input 50 3" xfId="1726"/>
    <cellStyle name="Input 51" xfId="1727"/>
    <cellStyle name="Input 51 2" xfId="1728"/>
    <cellStyle name="Input 51 3" xfId="1729"/>
    <cellStyle name="Input 52" xfId="1730"/>
    <cellStyle name="Input 52 2" xfId="1731"/>
    <cellStyle name="Input 52 3" xfId="1732"/>
    <cellStyle name="Input 53" xfId="1733"/>
    <cellStyle name="Input 53 2" xfId="1734"/>
    <cellStyle name="Input 53 3" xfId="1735"/>
    <cellStyle name="Input 54" xfId="1736"/>
    <cellStyle name="Input 54 2" xfId="1737"/>
    <cellStyle name="Input 54 3" xfId="1738"/>
    <cellStyle name="Input 55" xfId="1739"/>
    <cellStyle name="Input 55 2" xfId="1740"/>
    <cellStyle name="Input 55 3" xfId="1741"/>
    <cellStyle name="Input 56" xfId="1742"/>
    <cellStyle name="Input 56 2" xfId="1743"/>
    <cellStyle name="Input 56 3" xfId="1744"/>
    <cellStyle name="Input 57" xfId="1745"/>
    <cellStyle name="Input 57 2" xfId="1746"/>
    <cellStyle name="Input 57 3" xfId="1747"/>
    <cellStyle name="Input 58" xfId="1748"/>
    <cellStyle name="Input 58 2" xfId="1749"/>
    <cellStyle name="Input 58 3" xfId="1750"/>
    <cellStyle name="Input 59" xfId="1751"/>
    <cellStyle name="Input 59 2" xfId="1752"/>
    <cellStyle name="Input 59 3" xfId="1753"/>
    <cellStyle name="Input 6" xfId="1754"/>
    <cellStyle name="Input 6 2" xfId="1755"/>
    <cellStyle name="Input 6 3" xfId="1756"/>
    <cellStyle name="Input 60" xfId="1757"/>
    <cellStyle name="Input 60 2" xfId="1758"/>
    <cellStyle name="Input 60 3" xfId="1759"/>
    <cellStyle name="Input 61" xfId="1760"/>
    <cellStyle name="Input 61 2" xfId="1761"/>
    <cellStyle name="Input 61 3" xfId="1762"/>
    <cellStyle name="Input 62" xfId="1763"/>
    <cellStyle name="Input 62 2" xfId="1764"/>
    <cellStyle name="Input 62 3" xfId="1765"/>
    <cellStyle name="Input 63" xfId="1766"/>
    <cellStyle name="Input 63 2" xfId="1767"/>
    <cellStyle name="Input 63 3" xfId="1768"/>
    <cellStyle name="Input 64" xfId="1769"/>
    <cellStyle name="Input 64 2" xfId="1770"/>
    <cellStyle name="Input 64 3" xfId="1771"/>
    <cellStyle name="Input 65" xfId="1772"/>
    <cellStyle name="Input 65 2" xfId="1773"/>
    <cellStyle name="Input 65 3" xfId="1774"/>
    <cellStyle name="Input 66" xfId="1775"/>
    <cellStyle name="Input 66 2" xfId="1776"/>
    <cellStyle name="Input 66 3" xfId="1777"/>
    <cellStyle name="Input 67" xfId="1778"/>
    <cellStyle name="Input 67 2" xfId="1779"/>
    <cellStyle name="Input 67 3" xfId="1780"/>
    <cellStyle name="Input 68" xfId="1781"/>
    <cellStyle name="Input 68 2" xfId="1782"/>
    <cellStyle name="Input 68 3" xfId="1783"/>
    <cellStyle name="Input 69" xfId="1784"/>
    <cellStyle name="Input 69 2" xfId="1785"/>
    <cellStyle name="Input 69 3" xfId="1786"/>
    <cellStyle name="Input 7" xfId="1787"/>
    <cellStyle name="Input 7 2" xfId="1788"/>
    <cellStyle name="Input 7 3" xfId="1789"/>
    <cellStyle name="Input 70" xfId="1790"/>
    <cellStyle name="Input 70 2" xfId="1791"/>
    <cellStyle name="Input 70 3" xfId="1792"/>
    <cellStyle name="Input 71" xfId="1793"/>
    <cellStyle name="Input 71 2" xfId="1794"/>
    <cellStyle name="Input 71 3" xfId="1795"/>
    <cellStyle name="Input 72" xfId="1796"/>
    <cellStyle name="Input 72 2" xfId="1797"/>
    <cellStyle name="Input 72 3" xfId="1798"/>
    <cellStyle name="Input 73" xfId="1799"/>
    <cellStyle name="Input 73 2" xfId="1800"/>
    <cellStyle name="Input 73 3" xfId="1801"/>
    <cellStyle name="Input 74" xfId="1802"/>
    <cellStyle name="Input 74 2" xfId="1803"/>
    <cellStyle name="Input 74 3" xfId="1804"/>
    <cellStyle name="Input 75" xfId="1805"/>
    <cellStyle name="Input 75 2" xfId="1806"/>
    <cellStyle name="Input 75 3" xfId="1807"/>
    <cellStyle name="Input 76" xfId="1808"/>
    <cellStyle name="Input 76 2" xfId="1809"/>
    <cellStyle name="Input 76 3" xfId="1810"/>
    <cellStyle name="Input 77" xfId="1811"/>
    <cellStyle name="Input 77 2" xfId="1812"/>
    <cellStyle name="Input 77 3" xfId="1813"/>
    <cellStyle name="Input 78" xfId="1814"/>
    <cellStyle name="Input 78 2" xfId="1815"/>
    <cellStyle name="Input 78 3" xfId="1816"/>
    <cellStyle name="Input 79" xfId="1817"/>
    <cellStyle name="Input 79 2" xfId="1818"/>
    <cellStyle name="Input 79 3" xfId="1819"/>
    <cellStyle name="Input 8" xfId="1820"/>
    <cellStyle name="Input 8 2" xfId="1821"/>
    <cellStyle name="Input 8 3" xfId="1822"/>
    <cellStyle name="Input 80" xfId="1823"/>
    <cellStyle name="Input 80 2" xfId="1824"/>
    <cellStyle name="Input 80 3" xfId="1825"/>
    <cellStyle name="Input 81" xfId="1826"/>
    <cellStyle name="Input 81 2" xfId="1827"/>
    <cellStyle name="Input 81 3" xfId="1828"/>
    <cellStyle name="Input 82" xfId="1829"/>
    <cellStyle name="Input 82 2" xfId="1830"/>
    <cellStyle name="Input 82 3" xfId="1831"/>
    <cellStyle name="Input 83" xfId="1832"/>
    <cellStyle name="Input 83 2" xfId="1833"/>
    <cellStyle name="Input 83 3" xfId="1834"/>
    <cellStyle name="Input 84" xfId="1835"/>
    <cellStyle name="Input 84 2" xfId="1836"/>
    <cellStyle name="Input 84 3" xfId="1837"/>
    <cellStyle name="Input 85" xfId="1838"/>
    <cellStyle name="Input 85 2" xfId="1839"/>
    <cellStyle name="Input 85 3" xfId="1840"/>
    <cellStyle name="Input 86" xfId="1841"/>
    <cellStyle name="Input 86 2" xfId="1842"/>
    <cellStyle name="Input 86 3" xfId="1843"/>
    <cellStyle name="Input 87" xfId="1844"/>
    <cellStyle name="Input 87 2" xfId="1845"/>
    <cellStyle name="Input 87 3" xfId="1846"/>
    <cellStyle name="Input 88" xfId="1847"/>
    <cellStyle name="Input 88 2" xfId="1848"/>
    <cellStyle name="Input 88 3" xfId="1849"/>
    <cellStyle name="Input 89" xfId="1850"/>
    <cellStyle name="Input 89 2" xfId="1851"/>
    <cellStyle name="Input 89 3" xfId="1852"/>
    <cellStyle name="Input 9" xfId="1853"/>
    <cellStyle name="Input 9 2" xfId="1854"/>
    <cellStyle name="Input 9 3" xfId="1855"/>
    <cellStyle name="Input 90" xfId="1856"/>
    <cellStyle name="Input 90 2" xfId="1857"/>
    <cellStyle name="Input 90 3" xfId="1858"/>
    <cellStyle name="Input 91" xfId="1859"/>
    <cellStyle name="Input 91 2" xfId="1860"/>
    <cellStyle name="Input 91 3" xfId="1861"/>
    <cellStyle name="Input 92" xfId="1862"/>
    <cellStyle name="Input 92 2" xfId="1863"/>
    <cellStyle name="Input 92 3" xfId="1864"/>
    <cellStyle name="Input 93" xfId="1865"/>
    <cellStyle name="Input 93 2" xfId="1866"/>
    <cellStyle name="Input 93 3" xfId="1867"/>
    <cellStyle name="Input 94" xfId="1868"/>
    <cellStyle name="Input 94 2" xfId="1869"/>
    <cellStyle name="Input 94 3" xfId="1870"/>
    <cellStyle name="Input Cells" xfId="1871"/>
    <cellStyle name="k_TONG HOP KINH PHI" xfId="1872"/>
    <cellStyle name="k_ÿÿÿÿÿ" xfId="1873"/>
    <cellStyle name="k_ÿÿÿÿÿ_1" xfId="1874"/>
    <cellStyle name="k_ÿÿÿÿÿ_2" xfId="1875"/>
    <cellStyle name="kh¸c_Bang Chi tieu" xfId="1879"/>
    <cellStyle name="khanh" xfId="1880"/>
    <cellStyle name="khung" xfId="1881"/>
    <cellStyle name="khung 2" xfId="1882"/>
    <cellStyle name="khung 3" xfId="1883"/>
    <cellStyle name="kien1" xfId="1876"/>
    <cellStyle name="Kiểu 1" xfId="1877"/>
    <cellStyle name="KLBXUNG" xfId="1878"/>
    <cellStyle name="Ledger 17 x 11 in" xfId="1884"/>
    <cellStyle name="Ledger 17 x 11 in 2" xfId="1885"/>
    <cellStyle name="Ledger 17 x 11 in 5" xfId="1886"/>
    <cellStyle name="Ledger 17 x 11 in_Bang TH dang ky KHXD duong GTNT 2016 (20_1_16) Lay y kien TC KHDT - Copy" xfId="1887"/>
    <cellStyle name="left" xfId="1888"/>
    <cellStyle name="Link Currency (0)" xfId="1889"/>
    <cellStyle name="Link Currency (2)" xfId="1890"/>
    <cellStyle name="Link Units (0)" xfId="1891"/>
    <cellStyle name="Link Units (1)" xfId="1892"/>
    <cellStyle name="Link Units (2)" xfId="1893"/>
    <cellStyle name="Linked Cell 10" xfId="1894"/>
    <cellStyle name="Linked Cell 11" xfId="1895"/>
    <cellStyle name="Linked Cell 12" xfId="1896"/>
    <cellStyle name="Linked Cell 13" xfId="1897"/>
    <cellStyle name="Linked Cell 14" xfId="1898"/>
    <cellStyle name="Linked Cell 15" xfId="1899"/>
    <cellStyle name="Linked Cell 2" xfId="1900"/>
    <cellStyle name="Linked Cell 3" xfId="1901"/>
    <cellStyle name="Linked Cell 4" xfId="1902"/>
    <cellStyle name="Linked Cell 5" xfId="1903"/>
    <cellStyle name="Linked Cell 6" xfId="1904"/>
    <cellStyle name="Linked Cell 7" xfId="1905"/>
    <cellStyle name="Linked Cell 8" xfId="1906"/>
    <cellStyle name="Linked Cell 9" xfId="1907"/>
    <cellStyle name="Linked Cells" xfId="1908"/>
    <cellStyle name="MAU" xfId="1909"/>
    <cellStyle name="Millares [0]_2AV_M_M " xfId="1910"/>
    <cellStyle name="Millares_2AV_M_M " xfId="1911"/>
    <cellStyle name="Milliers [0]_      " xfId="1912"/>
    <cellStyle name="Milliers_      " xfId="1913"/>
    <cellStyle name="Môc" xfId="1922"/>
    <cellStyle name="Model" xfId="1914"/>
    <cellStyle name="moi" xfId="1915"/>
    <cellStyle name="Mon?aire [0]_      " xfId="1916"/>
    <cellStyle name="Mon?aire_      " xfId="1917"/>
    <cellStyle name="Moneda [0]_2AV_M_M " xfId="1918"/>
    <cellStyle name="Moneda_2AV_M_M " xfId="1919"/>
    <cellStyle name="Monétaire [0]_      " xfId="1920"/>
    <cellStyle name="Monétaire_      " xfId="1921"/>
    <cellStyle name="n" xfId="1923"/>
    <cellStyle name="Neutral 10" xfId="1924"/>
    <cellStyle name="Neutral 11" xfId="1925"/>
    <cellStyle name="Neutral 12" xfId="1926"/>
    <cellStyle name="Neutral 13" xfId="1927"/>
    <cellStyle name="Neutral 14" xfId="1928"/>
    <cellStyle name="Neutral 15" xfId="1929"/>
    <cellStyle name="Neutral 2" xfId="1930"/>
    <cellStyle name="Neutral 3" xfId="1931"/>
    <cellStyle name="Neutral 4" xfId="1932"/>
    <cellStyle name="Neutral 5" xfId="1933"/>
    <cellStyle name="Neutral 6" xfId="1934"/>
    <cellStyle name="Neutral 7" xfId="1935"/>
    <cellStyle name="Neutral 8" xfId="1936"/>
    <cellStyle name="Neutral 9" xfId="1937"/>
    <cellStyle name="New" xfId="1938"/>
    <cellStyle name="New Times Roman" xfId="1939"/>
    <cellStyle name="nga" xfId="2186"/>
    <cellStyle name="no dec" xfId="1940"/>
    <cellStyle name="ÑONVÒ" xfId="1941"/>
    <cellStyle name="Normal" xfId="0" builtinId="0"/>
    <cellStyle name="Normal - Style1" xfId="1942"/>
    <cellStyle name="Normal - Style1 2" xfId="1943"/>
    <cellStyle name="Normal - 유형1" xfId="1944"/>
    <cellStyle name="Normal 10" xfId="1945"/>
    <cellStyle name="Normal 10 2" xfId="1946"/>
    <cellStyle name="Normal 10 2 2" xfId="1947"/>
    <cellStyle name="Normal 100" xfId="1948"/>
    <cellStyle name="Normal 101" xfId="1949"/>
    <cellStyle name="Normal 102" xfId="1950"/>
    <cellStyle name="Normal 103" xfId="1951"/>
    <cellStyle name="Normal 104" xfId="1952"/>
    <cellStyle name="Normal 105" xfId="1953"/>
    <cellStyle name="Normal 106" xfId="1954"/>
    <cellStyle name="Normal 107" xfId="1955"/>
    <cellStyle name="Normal 108" xfId="1956"/>
    <cellStyle name="Normal 109" xfId="1957"/>
    <cellStyle name="Normal 11" xfId="1958"/>
    <cellStyle name="Normal 11 2" xfId="1959"/>
    <cellStyle name="Normal 11 3" xfId="1960"/>
    <cellStyle name="Normal 11 3 2 10" xfId="1961"/>
    <cellStyle name="Normal 11 3 2 10 2" xfId="1962"/>
    <cellStyle name="Normal 11_BIEU CHI TIEU, NGUYEN TAC PHAN BO" xfId="1963"/>
    <cellStyle name="Normal 110" xfId="1964"/>
    <cellStyle name="Normal 111" xfId="1965"/>
    <cellStyle name="Normal 112" xfId="1966"/>
    <cellStyle name="Normal 113" xfId="1967"/>
    <cellStyle name="Normal 12" xfId="1968"/>
    <cellStyle name="Normal 12 2" xfId="1969"/>
    <cellStyle name="Normal 12 2 2" xfId="1970"/>
    <cellStyle name="Normal 13" xfId="1971"/>
    <cellStyle name="Normal 13 2" xfId="1972"/>
    <cellStyle name="Normal 14" xfId="1973"/>
    <cellStyle name="Normal 14 2" xfId="1974"/>
    <cellStyle name="Normal 14 3" xfId="1975"/>
    <cellStyle name="Normal 15" xfId="1976"/>
    <cellStyle name="Normal 15 2" xfId="1977"/>
    <cellStyle name="Normal 153" xfId="1978"/>
    <cellStyle name="Normal 16" xfId="1979"/>
    <cellStyle name="Normal 16 2" xfId="1980"/>
    <cellStyle name="Normal 17" xfId="1981"/>
    <cellStyle name="Normal 18" xfId="1982"/>
    <cellStyle name="Normal 18 21" xfId="1983"/>
    <cellStyle name="Normal 18 26" xfId="1984"/>
    <cellStyle name="Normal 19" xfId="1985"/>
    <cellStyle name="Normal 19 2" xfId="1986"/>
    <cellStyle name="Normal 2" xfId="1987"/>
    <cellStyle name="Normal 2 10" xfId="1988"/>
    <cellStyle name="Normal 2 10 2 10" xfId="1989"/>
    <cellStyle name="Normal 2 11" xfId="1990"/>
    <cellStyle name="Normal 2 12" xfId="1991"/>
    <cellStyle name="Normal 2 13" xfId="1992"/>
    <cellStyle name="Normal 2 14" xfId="1993"/>
    <cellStyle name="Normal 2 15" xfId="1994"/>
    <cellStyle name="Normal 2 16" xfId="1995"/>
    <cellStyle name="Normal 2 17" xfId="1996"/>
    <cellStyle name="Normal 2 18" xfId="1997"/>
    <cellStyle name="Normal 2 19" xfId="1998"/>
    <cellStyle name="Normal 2 2" xfId="1999"/>
    <cellStyle name="Normal 2 2 2" xfId="2000"/>
    <cellStyle name="Normal 2 2 2 10" xfId="2001"/>
    <cellStyle name="Normal 2 2_3. NQ HDND_Bieu KH Dau tu nam 2019 (Lan 4_Thong qua Hoi dong)" xfId="2002"/>
    <cellStyle name="Normal 2 23" xfId="2724"/>
    <cellStyle name="Normal 2 24" xfId="2003"/>
    <cellStyle name="Normal 2 24 2" xfId="2004"/>
    <cellStyle name="Normal 2 3" xfId="2005"/>
    <cellStyle name="Normal 2 3 27" xfId="2006"/>
    <cellStyle name="Normal 2 4" xfId="2007"/>
    <cellStyle name="Normal 2 4 2" xfId="2008"/>
    <cellStyle name="Normal 2 4_BIEU CHI TIEU, NGUYEN TAC PHAN BO" xfId="2009"/>
    <cellStyle name="Normal 2 5" xfId="2010"/>
    <cellStyle name="Normal 2 6" xfId="2011"/>
    <cellStyle name="Normal 2 7" xfId="2012"/>
    <cellStyle name="Normal 2 8" xfId="2013"/>
    <cellStyle name="Normal 2 9" xfId="2014"/>
    <cellStyle name="Normal 2_1.KH gõ lại KH 2015 lam BC 135 Phat hanh" xfId="2015"/>
    <cellStyle name="Normal 20" xfId="2016"/>
    <cellStyle name="Normal 21" xfId="2017"/>
    <cellStyle name="Normal 22" xfId="2018"/>
    <cellStyle name="Normal 23" xfId="2019"/>
    <cellStyle name="Normal 24" xfId="2020"/>
    <cellStyle name="Normal 25" xfId="2021"/>
    <cellStyle name="Normal 26" xfId="2022"/>
    <cellStyle name="Normal 27" xfId="2023"/>
    <cellStyle name="Normal 28" xfId="2024"/>
    <cellStyle name="Normal 29" xfId="2025"/>
    <cellStyle name="Normal 3" xfId="2026"/>
    <cellStyle name="Normal 3 2" xfId="2027"/>
    <cellStyle name="Normal 3 2 11" xfId="2028"/>
    <cellStyle name="Normal 3 2 2" xfId="2029"/>
    <cellStyle name="Normal 3 2 3" xfId="2030"/>
    <cellStyle name="Normal 3 2 4" xfId="2031"/>
    <cellStyle name="Normal 3 3" xfId="2032"/>
    <cellStyle name="Normal 3 3 2" xfId="2033"/>
    <cellStyle name="Normal 3 4" xfId="2034"/>
    <cellStyle name="Normal 3 4 2" xfId="2035"/>
    <cellStyle name="Normal 3 5" xfId="2036"/>
    <cellStyle name="Normal 3 6" xfId="2037"/>
    <cellStyle name="Normal 3 7" xfId="2038"/>
    <cellStyle name="Normal 3 9" xfId="2723"/>
    <cellStyle name="Normal 3_1. 135 SMC(Sua l-i 23.4.2014)" xfId="2039"/>
    <cellStyle name="Normal 30" xfId="2040"/>
    <cellStyle name="Normal 31" xfId="2041"/>
    <cellStyle name="Normal 32" xfId="2042"/>
    <cellStyle name="Normal 33" xfId="2043"/>
    <cellStyle name="Normal 34" xfId="2044"/>
    <cellStyle name="Normal 34 3" xfId="2045"/>
    <cellStyle name="Normal 35" xfId="2046"/>
    <cellStyle name="Normal 36" xfId="2047"/>
    <cellStyle name="Normal 37" xfId="2048"/>
    <cellStyle name="Normal 38" xfId="2049"/>
    <cellStyle name="Normal 39" xfId="2050"/>
    <cellStyle name="Normal 4" xfId="2051"/>
    <cellStyle name="Normal 4 2" xfId="2052"/>
    <cellStyle name="Normal 4 2 2" xfId="2053"/>
    <cellStyle name="Normal 4 3" xfId="2054"/>
    <cellStyle name="Normal 4_1.KH gõ lại KH 2015 lam BC 135 Phat hanh" xfId="2055"/>
    <cellStyle name="Normal 40" xfId="2056"/>
    <cellStyle name="Normal 41" xfId="2057"/>
    <cellStyle name="Normal 42" xfId="2058"/>
    <cellStyle name="Normal 43" xfId="2059"/>
    <cellStyle name="Normal 43 2" xfId="2060"/>
    <cellStyle name="Normal 44" xfId="2061"/>
    <cellStyle name="Normal 45" xfId="2062"/>
    <cellStyle name="Normal 45 2" xfId="2063"/>
    <cellStyle name="Normal 46" xfId="2064"/>
    <cellStyle name="Normal 47" xfId="2065"/>
    <cellStyle name="Normal 47 7" xfId="2066"/>
    <cellStyle name="Normal 48" xfId="2067"/>
    <cellStyle name="Normal 49" xfId="2068"/>
    <cellStyle name="Normal 49 2" xfId="2069"/>
    <cellStyle name="Normal 5" xfId="2070"/>
    <cellStyle name="Normal 5 11 6" xfId="2071"/>
    <cellStyle name="Normal 5 2" xfId="2072"/>
    <cellStyle name="Normal 5 2 2" xfId="2073"/>
    <cellStyle name="Normal 50" xfId="2074"/>
    <cellStyle name="Normal 50 2" xfId="2075"/>
    <cellStyle name="Normal 50 7" xfId="2076"/>
    <cellStyle name="Normal 51" xfId="2077"/>
    <cellStyle name="Normal 52" xfId="2078"/>
    <cellStyle name="Normal 53" xfId="2079"/>
    <cellStyle name="Normal 54" xfId="2080"/>
    <cellStyle name="Normal 55" xfId="2081"/>
    <cellStyle name="Normal 56" xfId="2082"/>
    <cellStyle name="Normal 57" xfId="2083"/>
    <cellStyle name="Normal 58" xfId="2084"/>
    <cellStyle name="Normal 59" xfId="2085"/>
    <cellStyle name="Normal 6" xfId="2086"/>
    <cellStyle name="Normal 6 2" xfId="2087"/>
    <cellStyle name="Normal 6 3" xfId="2088"/>
    <cellStyle name="Normal 60" xfId="2089"/>
    <cellStyle name="Normal 61" xfId="2090"/>
    <cellStyle name="Normal 62" xfId="2091"/>
    <cellStyle name="Normal 63" xfId="2092"/>
    <cellStyle name="Normal 64" xfId="2093"/>
    <cellStyle name="Normal 65" xfId="2094"/>
    <cellStyle name="Normal 66" xfId="2095"/>
    <cellStyle name="Normal 67" xfId="2096"/>
    <cellStyle name="Normal 68" xfId="2097"/>
    <cellStyle name="Normal 69" xfId="2098"/>
    <cellStyle name="Normal 7" xfId="2099"/>
    <cellStyle name="Normal 7 2" xfId="2100"/>
    <cellStyle name="Normal 7_BIEU BC RA SOAT NTM GD 16-20 (1)" xfId="2101"/>
    <cellStyle name="Normal 70" xfId="2102"/>
    <cellStyle name="Normal 71" xfId="2103"/>
    <cellStyle name="Normal 72" xfId="2104"/>
    <cellStyle name="Normal 73" xfId="2105"/>
    <cellStyle name="Normal 74" xfId="2106"/>
    <cellStyle name="Normal 75" xfId="2107"/>
    <cellStyle name="Normal 76" xfId="2108"/>
    <cellStyle name="Normal 77" xfId="2109"/>
    <cellStyle name="Normal 78" xfId="2110"/>
    <cellStyle name="Normal 79" xfId="2111"/>
    <cellStyle name="Normal 8" xfId="2112"/>
    <cellStyle name="Normal 80" xfId="2113"/>
    <cellStyle name="Normal 81" xfId="2114"/>
    <cellStyle name="Normal 82" xfId="2115"/>
    <cellStyle name="Normal 83" xfId="2116"/>
    <cellStyle name="Normal 84" xfId="2117"/>
    <cellStyle name="Normal 85" xfId="2118"/>
    <cellStyle name="Normal 86" xfId="2119"/>
    <cellStyle name="Normal 87" xfId="2120"/>
    <cellStyle name="Normal 88" xfId="2121"/>
    <cellStyle name="Normal 89" xfId="2122"/>
    <cellStyle name="Normal 9" xfId="2123"/>
    <cellStyle name="Normal 9 2" xfId="2124"/>
    <cellStyle name="Normal 9 2 2" xfId="2125"/>
    <cellStyle name="Normal 9 4" xfId="2725"/>
    <cellStyle name="Normal 9_BIEU CHI TIEU, NGUYEN TAC PHAN BO" xfId="2126"/>
    <cellStyle name="Normal 90" xfId="2127"/>
    <cellStyle name="Normal 91" xfId="2128"/>
    <cellStyle name="Normal 92" xfId="2129"/>
    <cellStyle name="Normal 93" xfId="2130"/>
    <cellStyle name="Normal 94" xfId="2131"/>
    <cellStyle name="Normal 95" xfId="2132"/>
    <cellStyle name="Normal 96" xfId="2133"/>
    <cellStyle name="Normal 97" xfId="2134"/>
    <cellStyle name="Normal 98" xfId="2135"/>
    <cellStyle name="Normal 99" xfId="2136"/>
    <cellStyle name="Normal_Khoi tinh - khoan" xfId="2137"/>
    <cellStyle name="Normal_Sheet1" xfId="2138"/>
    <cellStyle name="Normal_Sheet2" xfId="2139"/>
    <cellStyle name="Normal1" xfId="2140"/>
    <cellStyle name="Normal8" xfId="2141"/>
    <cellStyle name="Normalny_Cennik obowiazuje od 06-08-2001 r (1)" xfId="2142"/>
    <cellStyle name="Note 10" xfId="2143"/>
    <cellStyle name="Note 10 2" xfId="2144"/>
    <cellStyle name="Note 10 3" xfId="2145"/>
    <cellStyle name="Note 11" xfId="2146"/>
    <cellStyle name="Note 11 2" xfId="2147"/>
    <cellStyle name="Note 11 3" xfId="2148"/>
    <cellStyle name="Note 12" xfId="2149"/>
    <cellStyle name="Note 12 2" xfId="2150"/>
    <cellStyle name="Note 12 3" xfId="2151"/>
    <cellStyle name="Note 13" xfId="2152"/>
    <cellStyle name="Note 13 2" xfId="2153"/>
    <cellStyle name="Note 13 3" xfId="2154"/>
    <cellStyle name="Note 14" xfId="2155"/>
    <cellStyle name="Note 14 2" xfId="2156"/>
    <cellStyle name="Note 14 3" xfId="2157"/>
    <cellStyle name="Note 15" xfId="2158"/>
    <cellStyle name="Note 15 2" xfId="2159"/>
    <cellStyle name="Note 15 3" xfId="2160"/>
    <cellStyle name="Note 2" xfId="2161"/>
    <cellStyle name="Note 2 2" xfId="2162"/>
    <cellStyle name="Note 2 3" xfId="2163"/>
    <cellStyle name="Note 3" xfId="2164"/>
    <cellStyle name="Note 3 2" xfId="2165"/>
    <cellStyle name="Note 3 3" xfId="2166"/>
    <cellStyle name="Note 4" xfId="2167"/>
    <cellStyle name="Note 4 2" xfId="2168"/>
    <cellStyle name="Note 4 3" xfId="2169"/>
    <cellStyle name="Note 5" xfId="2170"/>
    <cellStyle name="Note 5 2" xfId="2171"/>
    <cellStyle name="Note 5 3" xfId="2172"/>
    <cellStyle name="Note 6" xfId="2173"/>
    <cellStyle name="Note 6 2" xfId="2174"/>
    <cellStyle name="Note 6 3" xfId="2175"/>
    <cellStyle name="Note 7" xfId="2176"/>
    <cellStyle name="Note 7 2" xfId="2177"/>
    <cellStyle name="Note 7 3" xfId="2178"/>
    <cellStyle name="Note 8" xfId="2179"/>
    <cellStyle name="Note 8 2" xfId="2180"/>
    <cellStyle name="Note 8 3" xfId="2181"/>
    <cellStyle name="Note 9" xfId="2182"/>
    <cellStyle name="Note 9 2" xfId="2183"/>
    <cellStyle name="Note 9 3" xfId="2184"/>
    <cellStyle name="NWM" xfId="2185"/>
    <cellStyle name="Ò_x000d_Normal_123569" xfId="2187"/>
    <cellStyle name="Œ…‹æØ‚è [0.00]_laroux" xfId="2188"/>
    <cellStyle name="Œ…‹æØ‚è_laroux" xfId="2189"/>
    <cellStyle name="oft Excel]_x000d__x000a_Comment=open=/f ‚ðw’è‚·‚é‚ÆAƒ†[ƒU[’è‹`ŠÖ”‚ðŠÖ”“\‚è•t‚¯‚Ìˆê——‚É“o˜^‚·‚é‚±‚Æ‚ª‚Å‚«‚Ü‚·B_x000d__x000a_Maximized" xfId="2190"/>
    <cellStyle name="oft Excel]_x000d__x000a_Comment=open=/f ‚ðŽw’è‚·‚é‚ÆAƒ†[ƒU[’è‹`ŠÖ”‚ðŠÖ”“\‚è•t‚¯‚Ìˆê——‚É“o˜^‚·‚é‚±‚Æ‚ª‚Å‚«‚Ü‚·B_x000d__x000a_Maximized" xfId="2191"/>
    <cellStyle name="oft Excel]_x000d__x000a_Comment=The open=/f lines load custom functions into the Paste Function list._x000d__x000a_Maximized=2_x000d__x000a_Basics=1_x000d__x000a_A" xfId="2192"/>
    <cellStyle name="oft Excel]_x000d__x000a_Comment=The open=/f lines load custom functions into the Paste Function list._x000d__x000a_Maximized=3_x000d__x000a_Basics=1_x000d__x000a_A" xfId="2193"/>
    <cellStyle name="omma [0]_Mktg Prog" xfId="2194"/>
    <cellStyle name="ormal_Sheet1_1" xfId="2195"/>
    <cellStyle name="Output 10" xfId="2196"/>
    <cellStyle name="Output 10 2" xfId="2197"/>
    <cellStyle name="Output 10 3" xfId="2198"/>
    <cellStyle name="Output 11" xfId="2199"/>
    <cellStyle name="Output 11 2" xfId="2200"/>
    <cellStyle name="Output 11 3" xfId="2201"/>
    <cellStyle name="Output 12" xfId="2202"/>
    <cellStyle name="Output 12 2" xfId="2203"/>
    <cellStyle name="Output 12 3" xfId="2204"/>
    <cellStyle name="Output 13" xfId="2205"/>
    <cellStyle name="Output 13 2" xfId="2206"/>
    <cellStyle name="Output 13 3" xfId="2207"/>
    <cellStyle name="Output 14" xfId="2208"/>
    <cellStyle name="Output 14 2" xfId="2209"/>
    <cellStyle name="Output 14 3" xfId="2210"/>
    <cellStyle name="Output 15" xfId="2211"/>
    <cellStyle name="Output 15 2" xfId="2212"/>
    <cellStyle name="Output 15 3" xfId="2213"/>
    <cellStyle name="Output 2" xfId="2214"/>
    <cellStyle name="Output 2 2" xfId="2215"/>
    <cellStyle name="Output 2 3" xfId="2216"/>
    <cellStyle name="Output 3" xfId="2217"/>
    <cellStyle name="Output 3 2" xfId="2218"/>
    <cellStyle name="Output 3 3" xfId="2219"/>
    <cellStyle name="Output 4" xfId="2220"/>
    <cellStyle name="Output 4 2" xfId="2221"/>
    <cellStyle name="Output 4 3" xfId="2222"/>
    <cellStyle name="Output 5" xfId="2223"/>
    <cellStyle name="Output 5 2" xfId="2224"/>
    <cellStyle name="Output 5 3" xfId="2225"/>
    <cellStyle name="Output 6" xfId="2226"/>
    <cellStyle name="Output 6 2" xfId="2227"/>
    <cellStyle name="Output 6 3" xfId="2228"/>
    <cellStyle name="Output 7" xfId="2229"/>
    <cellStyle name="Output 7 2" xfId="2230"/>
    <cellStyle name="Output 7 3" xfId="2231"/>
    <cellStyle name="Output 8" xfId="2232"/>
    <cellStyle name="Output 8 2" xfId="2233"/>
    <cellStyle name="Output 8 3" xfId="2234"/>
    <cellStyle name="Output 9" xfId="2235"/>
    <cellStyle name="Output 9 2" xfId="2236"/>
    <cellStyle name="Output 9 3" xfId="2237"/>
    <cellStyle name="p" xfId="2238"/>
    <cellStyle name="Pattern" xfId="2239"/>
    <cellStyle name="per.style" xfId="2240"/>
    <cellStyle name="Percent [0]" xfId="2241"/>
    <cellStyle name="Percent [00]" xfId="2242"/>
    <cellStyle name="Percent [2]" xfId="2243"/>
    <cellStyle name="Percent 2" xfId="2244"/>
    <cellStyle name="Percent 3" xfId="2245"/>
    <cellStyle name="Percent 4" xfId="2246"/>
    <cellStyle name="Percent 5" xfId="2247"/>
    <cellStyle name="Percent 6" xfId="2248"/>
    <cellStyle name="PERCENTAGE" xfId="2249"/>
    <cellStyle name="PrePop Currency (0)" xfId="2250"/>
    <cellStyle name="PrePop Currency (2)" xfId="2251"/>
    <cellStyle name="PrePop Units (0)" xfId="2252"/>
    <cellStyle name="PrePop Units (1)" xfId="2253"/>
    <cellStyle name="PrePop Units (2)" xfId="2254"/>
    <cellStyle name="pricing" xfId="2255"/>
    <cellStyle name="PSChar" xfId="2256"/>
    <cellStyle name="PSHeading" xfId="2257"/>
    <cellStyle name="regstoresfromspecstores" xfId="2258"/>
    <cellStyle name="RevList" xfId="2259"/>
    <cellStyle name="rlink_tiªn l­în_x001b_Hyperlink_TONG HOP KINH PHI" xfId="2260"/>
    <cellStyle name="rmal_ADAdot" xfId="2261"/>
    <cellStyle name="S—_x0008_" xfId="2262"/>
    <cellStyle name="s]_x000d__x000a_spooler=yes_x000d__x000a_load=_x000d__x000a_Beep=yes_x000d__x000a_NullPort=None_x000d__x000a_BorderWidth=3_x000d__x000a_CursorBlinkRate=1200_x000d__x000a_DoubleClickSpeed=452_x000d__x000a_Programs=co" xfId="2263"/>
    <cellStyle name="SAPBEXaggData" xfId="2264"/>
    <cellStyle name="SAPBEXaggData 2" xfId="2265"/>
    <cellStyle name="SAPBEXaggData 3" xfId="2266"/>
    <cellStyle name="SAPBEXaggDataEmph" xfId="2267"/>
    <cellStyle name="SAPBEXaggDataEmph 2" xfId="2268"/>
    <cellStyle name="SAPBEXaggDataEmph 3" xfId="2269"/>
    <cellStyle name="SAPBEXaggItem" xfId="2270"/>
    <cellStyle name="SAPBEXaggItem 2" xfId="2271"/>
    <cellStyle name="SAPBEXaggItem 3" xfId="2272"/>
    <cellStyle name="SAPBEXchaText" xfId="2273"/>
    <cellStyle name="SAPBEXexcBad7" xfId="2274"/>
    <cellStyle name="SAPBEXexcBad7 2" xfId="2275"/>
    <cellStyle name="SAPBEXexcBad7 3" xfId="2276"/>
    <cellStyle name="SAPBEXexcBad8" xfId="2277"/>
    <cellStyle name="SAPBEXexcBad8 2" xfId="2278"/>
    <cellStyle name="SAPBEXexcBad8 3" xfId="2279"/>
    <cellStyle name="SAPBEXexcBad9" xfId="2280"/>
    <cellStyle name="SAPBEXexcBad9 2" xfId="2281"/>
    <cellStyle name="SAPBEXexcBad9 3" xfId="2282"/>
    <cellStyle name="SAPBEXexcCritical4" xfId="2283"/>
    <cellStyle name="SAPBEXexcCritical4 2" xfId="2284"/>
    <cellStyle name="SAPBEXexcCritical4 3" xfId="2285"/>
    <cellStyle name="SAPBEXexcCritical5" xfId="2286"/>
    <cellStyle name="SAPBEXexcCritical5 2" xfId="2287"/>
    <cellStyle name="SAPBEXexcCritical5 3" xfId="2288"/>
    <cellStyle name="SAPBEXexcCritical6" xfId="2289"/>
    <cellStyle name="SAPBEXexcCritical6 2" xfId="2290"/>
    <cellStyle name="SAPBEXexcCritical6 3" xfId="2291"/>
    <cellStyle name="SAPBEXexcGood1" xfId="2292"/>
    <cellStyle name="SAPBEXexcGood1 2" xfId="2293"/>
    <cellStyle name="SAPBEXexcGood1 3" xfId="2294"/>
    <cellStyle name="SAPBEXexcGood2" xfId="2295"/>
    <cellStyle name="SAPBEXexcGood2 2" xfId="2296"/>
    <cellStyle name="SAPBEXexcGood2 3" xfId="2297"/>
    <cellStyle name="SAPBEXexcGood3" xfId="2298"/>
    <cellStyle name="SAPBEXexcGood3 2" xfId="2299"/>
    <cellStyle name="SAPBEXexcGood3 3" xfId="2300"/>
    <cellStyle name="SAPBEXfilterDrill" xfId="2301"/>
    <cellStyle name="SAPBEXfilterItem" xfId="2302"/>
    <cellStyle name="SAPBEXfilterText" xfId="2303"/>
    <cellStyle name="SAPBEXformats" xfId="2304"/>
    <cellStyle name="SAPBEXformats 2" xfId="2305"/>
    <cellStyle name="SAPBEXformats 3" xfId="2306"/>
    <cellStyle name="SAPBEXheaderItem" xfId="2307"/>
    <cellStyle name="SAPBEXheaderText" xfId="2308"/>
    <cellStyle name="SAPBEXresData" xfId="2309"/>
    <cellStyle name="SAPBEXresData 2" xfId="2310"/>
    <cellStyle name="SAPBEXresData 3" xfId="2311"/>
    <cellStyle name="SAPBEXresDataEmph" xfId="2312"/>
    <cellStyle name="SAPBEXresDataEmph 2" xfId="2313"/>
    <cellStyle name="SAPBEXresDataEmph 3" xfId="2314"/>
    <cellStyle name="SAPBEXresItem" xfId="2315"/>
    <cellStyle name="SAPBEXresItem 2" xfId="2316"/>
    <cellStyle name="SAPBEXresItem 3" xfId="2317"/>
    <cellStyle name="SAPBEXstdData" xfId="2318"/>
    <cellStyle name="SAPBEXstdData 2" xfId="2319"/>
    <cellStyle name="SAPBEXstdData 3" xfId="2320"/>
    <cellStyle name="SAPBEXstdDataEmph" xfId="2321"/>
    <cellStyle name="SAPBEXstdDataEmph 2" xfId="2322"/>
    <cellStyle name="SAPBEXstdDataEmph 3" xfId="2323"/>
    <cellStyle name="SAPBEXstdItem" xfId="2324"/>
    <cellStyle name="SAPBEXstdItem 2" xfId="2325"/>
    <cellStyle name="SAPBEXstdItem 3" xfId="2326"/>
    <cellStyle name="SAPBEXtitle" xfId="2327"/>
    <cellStyle name="SAPBEXtitle 2" xfId="2328"/>
    <cellStyle name="SAPBEXtitle 3" xfId="2329"/>
    <cellStyle name="SAPBEXundefined" xfId="2330"/>
    <cellStyle name="SAPBEXundefined 2" xfId="2331"/>
    <cellStyle name="SAPBEXundefined 3" xfId="2332"/>
    <cellStyle name="serJet 1200 Series PCL 6" xfId="2333"/>
    <cellStyle name="SHADEDSTORES" xfId="2334"/>
    <cellStyle name="SHADEDSTORES 2" xfId="2335"/>
    <cellStyle name="SHADEDSTORES 3" xfId="2336"/>
    <cellStyle name="Siêu nối kết_Book1" xfId="2337"/>
    <cellStyle name="songuyen" xfId="2338"/>
    <cellStyle name="Spaltenebene_1_主营业务利润明细表" xfId="2339"/>
    <cellStyle name="specstores" xfId="2340"/>
    <cellStyle name="Standard_9. Fixed assets-Additions list" xfId="2341"/>
    <cellStyle name="STTDG" xfId="2342"/>
    <cellStyle name="Style 1" xfId="2343"/>
    <cellStyle name="Style 1 2" xfId="2344"/>
    <cellStyle name="Style 1 3" xfId="2345"/>
    <cellStyle name="Style 1 4" xfId="2346"/>
    <cellStyle name="Style 1_BIEU CHI TIEU, NGUYEN TAC PHAN BO" xfId="2347"/>
    <cellStyle name="Style 10" xfId="2348"/>
    <cellStyle name="Style 11" xfId="2349"/>
    <cellStyle name="Style 12" xfId="2350"/>
    <cellStyle name="Style 13" xfId="2351"/>
    <cellStyle name="Style 14" xfId="2352"/>
    <cellStyle name="Style 15" xfId="2353"/>
    <cellStyle name="Style 16" xfId="2354"/>
    <cellStyle name="Style 17" xfId="2355"/>
    <cellStyle name="Style 18" xfId="2356"/>
    <cellStyle name="Style 19" xfId="2357"/>
    <cellStyle name="Style 2" xfId="2358"/>
    <cellStyle name="Style 20" xfId="2359"/>
    <cellStyle name="Style 21" xfId="2360"/>
    <cellStyle name="Style 22" xfId="2361"/>
    <cellStyle name="Style 23" xfId="2362"/>
    <cellStyle name="Style 24" xfId="2363"/>
    <cellStyle name="Style 25" xfId="2364"/>
    <cellStyle name="Style 26" xfId="2365"/>
    <cellStyle name="Style 27" xfId="2366"/>
    <cellStyle name="Style 28" xfId="2367"/>
    <cellStyle name="Style 29" xfId="2368"/>
    <cellStyle name="Style 3" xfId="2369"/>
    <cellStyle name="Style 4" xfId="2370"/>
    <cellStyle name="Style 5" xfId="2371"/>
    <cellStyle name="Style 6" xfId="2372"/>
    <cellStyle name="Style 7" xfId="2373"/>
    <cellStyle name="Style 8" xfId="2374"/>
    <cellStyle name="Style 9" xfId="2375"/>
    <cellStyle name="Style Date" xfId="2376"/>
    <cellStyle name="style_1" xfId="2377"/>
    <cellStyle name="Style1" xfId="2378"/>
    <cellStyle name="subhead" xfId="2379"/>
    <cellStyle name="SubHeading" xfId="2380"/>
    <cellStyle name="Subtotal" xfId="2381"/>
    <cellStyle name="T" xfId="2382"/>
    <cellStyle name="T_01659000" xfId="2383"/>
    <cellStyle name="T_04" xfId="2384"/>
    <cellStyle name="T_5602A000" xfId="2385"/>
    <cellStyle name="T_bao cao" xfId="2386"/>
    <cellStyle name="T_Bao cao QT Gui STC" xfId="2387"/>
    <cellStyle name="T_Bao cao so lieu kiem toan nam 2007 sua" xfId="2388"/>
    <cellStyle name="T_bao cao thang 6 nam 2009 Cuong TH" xfId="2389"/>
    <cellStyle name="T_BBTNG-06" xfId="2390"/>
    <cellStyle name="T_BC CTMT-2008 Ttinh" xfId="2391"/>
    <cellStyle name="T_Bc GTNT 2008 - Kh 2009" xfId="2392"/>
    <cellStyle name="T_BIEN BAN GIAO NHAN Hß SO" xfId="2393"/>
    <cellStyle name="T_Bieu bao cao von TPCP gd 2003-2010(18.5)" xfId="2394"/>
    <cellStyle name="T_Bieu GKH von TLGTTPCP 2009 (15.4.09)" xfId="2395"/>
    <cellStyle name="T_Bieu GT-TL" xfId="2396"/>
    <cellStyle name="T_Bieu mau danh muc du an thuoc CTMTQG nam 2008" xfId="2397"/>
    <cellStyle name="T_Bieu tong hop nhu cau ung 2011 da chon loc -Mien nui" xfId="2398"/>
    <cellStyle name="T_BKL khe dung" xfId="2399"/>
    <cellStyle name="T_Book1" xfId="2400"/>
    <cellStyle name="T_Book1_1" xfId="2401"/>
    <cellStyle name="T_Book1_1_Bao cao QT Gui STC" xfId="2402"/>
    <cellStyle name="T_Book1_1_Bc GTNT 2008 - Kh 2009" xfId="2403"/>
    <cellStyle name="T_Book1_1_Bieu bao cao von TPCP gd 2003-2010(18.5)" xfId="2404"/>
    <cellStyle name="T_Book1_1_Bieu tong hop nhu cau ung 2011 da chon loc -Mien nui" xfId="2405"/>
    <cellStyle name="T_Book1_1_Book1" xfId="2406"/>
    <cellStyle name="T_Book1_1_Book1_1" xfId="2407"/>
    <cellStyle name="T_Book1_1_CAI TAO BEP AN" xfId="2408"/>
    <cellStyle name="T_Book1_1_cai tao nha an bac ha tl" xfId="2409"/>
    <cellStyle name="T_Book1_1_CPK" xfId="2410"/>
    <cellStyle name="T_Book1_1_duong GT di phong HTKTsua" xfId="2411"/>
    <cellStyle name="T_Book1_1_giao cho bac" xfId="2412"/>
    <cellStyle name="T_Book1_1_ngoai that tl" xfId="2413"/>
    <cellStyle name="T_Book1_1_Nha o noi tru 3TBH tl" xfId="2414"/>
    <cellStyle name="T_Book1_1_Thiet bi" xfId="2417"/>
    <cellStyle name="T_Book1_1_TL_namluc7( BX TT 03)" xfId="2415"/>
    <cellStyle name="T_Book1_1_tongket2003-2010 Kg Vu DP" xfId="2416"/>
    <cellStyle name="T_Book1_2" xfId="2418"/>
    <cellStyle name="T_Book1_2_Bao cao QT Gui STC" xfId="2419"/>
    <cellStyle name="T_Book1_2_duong GT di phong HTKTsua" xfId="2420"/>
    <cellStyle name="T_Book1_3" xfId="2421"/>
    <cellStyle name="T_Book1_3_30a" xfId="2422"/>
    <cellStyle name="T_Book1_Bao Cao thang 1" xfId="2423"/>
    <cellStyle name="T_Book1_Bc GTNT 2008 - Kh 2009" xfId="2424"/>
    <cellStyle name="T_Book1_BIEN BAN GIAO NHAN Hß SO" xfId="2425"/>
    <cellStyle name="T_Book1_Bieu bao cao von TPCP gd 2003-2010(18.5)" xfId="2426"/>
    <cellStyle name="T_Book1_Bieu mau danh muc du an thuoc CTMTQG nam 2008" xfId="2427"/>
    <cellStyle name="T_Book1_Bieu tong hop nhu cau ung 2011 da chon loc -Mien nui" xfId="2428"/>
    <cellStyle name="T_Book1_Book1" xfId="2429"/>
    <cellStyle name="T_Book1_Book1_1" xfId="2430"/>
    <cellStyle name="T_Book1_Book1_1_Bao cao QT Gui STC" xfId="2431"/>
    <cellStyle name="T_Book1_Book1_1_Book1" xfId="2432"/>
    <cellStyle name="T_Book1_Book1_1_duong GT di phong HTKTsua" xfId="2433"/>
    <cellStyle name="T_Book1_Book1_2" xfId="2434"/>
    <cellStyle name="T_Book1_Book1_2_Bao cao QT Gui STC" xfId="2435"/>
    <cellStyle name="T_Book1_Book1_3" xfId="2436"/>
    <cellStyle name="T_Book1_Book1_30a" xfId="2437"/>
    <cellStyle name="T_Book1_Book1_Bao cao QT Gui STC" xfId="2438"/>
    <cellStyle name="T_Book1_Book1_Book1" xfId="2439"/>
    <cellStyle name="T_Book1_Book1_Book1_1" xfId="2440"/>
    <cellStyle name="T_Book1_Book1_Book1_Bao cao QT Gui STC" xfId="2441"/>
    <cellStyle name="T_Book1_Book1_CAI TAO BEP AN" xfId="2442"/>
    <cellStyle name="T_Book1_Book1_duong GT di phong HTKTsua" xfId="2443"/>
    <cellStyle name="T_Book1_CAI TAO BEP AN" xfId="2444"/>
    <cellStyle name="T_Book1_cai tao nha an bac ha tl" xfId="2445"/>
    <cellStyle name="T_Book1_Chi tiet 3" xfId="2447"/>
    <cellStyle name="T_Book1_CPK" xfId="2446"/>
    <cellStyle name="T_Book1_Du an khoi cong moi nam 2010" xfId="2448"/>
    <cellStyle name="T_Book1_duong GT di phong HTKTsua" xfId="2449"/>
    <cellStyle name="T_Book1_Dutoan chong moi Tru so" xfId="2450"/>
    <cellStyle name="T_Book1_giao cho bac" xfId="2451"/>
    <cellStyle name="T_Book1_Hang Tom goi9 9-07(Cau 12 sua)" xfId="2452"/>
    <cellStyle name="T_Book1_Ket qua phan bo von nam 2008" xfId="2453"/>
    <cellStyle name="T_Book1_KH XDCB_2008 lan 2 sua ngay 10-11" xfId="2455"/>
    <cellStyle name="T_Book1_Khoi luong chinh Hang Tom" xfId="2456"/>
    <cellStyle name="T_Book1_KLmoi thau-dt" xfId="2454"/>
    <cellStyle name="T_Book1_linh tinh" xfId="2457"/>
    <cellStyle name="T_Book1_ngoai that tl" xfId="2458"/>
    <cellStyle name="T_Book1_nha khach+an xd" xfId="2459"/>
    <cellStyle name="T_Book1_Nha o noi tru 3TBH tl" xfId="2460"/>
    <cellStyle name="T_Book1_Nha tru so XD1" xfId="2461"/>
    <cellStyle name="T_Book1_nha ve sinh (thu)" xfId="2462"/>
    <cellStyle name="T_Book1_Nhu cau von ung truoc 2011 Tha h Hoa + Nge An gui TW" xfId="2463"/>
    <cellStyle name="T_Book1_PBieu_2009" xfId="2464"/>
    <cellStyle name="T_Book1_Thiet bi" xfId="2468"/>
    <cellStyle name="T_Book1_Tien luong" xfId="2465"/>
    <cellStyle name="T_Book1_tienluong" xfId="2466"/>
    <cellStyle name="T_Book1_tongket2003-2010 Kg Vu DP" xfId="2467"/>
    <cellStyle name="T_Book1_tru so  lan viec phongKH-TC-TM,phong ha tang KT ban QLDA XDCB PNV" xfId="2469"/>
    <cellStyle name="T_Book1_ung truoc 2011 NSTW Thanh Hoa + Nge An gui Thu 12-5" xfId="2470"/>
    <cellStyle name="T_cai tao nha an bac ha tl" xfId="2471"/>
    <cellStyle name="T_Chi tiet 3" xfId="2482"/>
    <cellStyle name="T_CHU THANH" xfId="2483"/>
    <cellStyle name="T_Chuan bi dau tu nam 2008" xfId="2484"/>
    <cellStyle name="T_Chương trình giống+ CT Phát triển Lâm nghiệp 2010" xfId="2485"/>
    <cellStyle name="T_Chương trình giống+ CT Phát triển Lâm nghiệp 20102" xfId="2486"/>
    <cellStyle name="T_Copy of Bao cao  XDCB 7 thang nam 2008_So KH&amp;DT SUA" xfId="2472"/>
    <cellStyle name="T_Copy of Book1" xfId="2473"/>
    <cellStyle name="T_CPK" xfId="2474"/>
    <cellStyle name="T_CTMTQG 2008" xfId="2475"/>
    <cellStyle name="T_CTMTQG 2008_Bieu mau danh muc du an thuoc CTMTQG nam 2008" xfId="2476"/>
    <cellStyle name="T_CTMTQG 2008_Hi-Tong hop KQ phan bo KH nam 08- LD fong giao 15-11-08" xfId="2477"/>
    <cellStyle name="T_CTMTQG 2008_Ket qua thuc hien nam 2008" xfId="2478"/>
    <cellStyle name="T_CTMTQG 2008_KH XDCB_2008 lan 1" xfId="2479"/>
    <cellStyle name="T_CTMTQG 2008_KH XDCB_2008 lan 1 sua ngay 27-10" xfId="2480"/>
    <cellStyle name="T_CTMTQG 2008_KH XDCB_2008 lan 2 sua ngay 10-11" xfId="2481"/>
    <cellStyle name="T_Don co" xfId="2487"/>
    <cellStyle name="T_DT Nam Luc" xfId="2488"/>
    <cellStyle name="T_DT§Z110VinhYen" xfId="2489"/>
    <cellStyle name="T_DTWB31" xfId="2490"/>
    <cellStyle name="T_Du an khoi cong moi nam 2010" xfId="2491"/>
    <cellStyle name="T_DU AN TKQH VA CHUAN BI DAU TU NAM 2007 sua ngay 9-11" xfId="2492"/>
    <cellStyle name="T_DU AN TKQH VA CHUAN BI DAU TU NAM 2007 sua ngay 9-11_Bieu mau danh muc du an thuoc CTMTQG nam 2008" xfId="2493"/>
    <cellStyle name="T_DU AN TKQH VA CHUAN BI DAU TU NAM 2007 sua ngay 9-11_Du an khoi cong moi nam 2010" xfId="2494"/>
    <cellStyle name="T_DU AN TKQH VA CHUAN BI DAU TU NAM 2007 sua ngay 9-11_Ket qua phan bo von nam 2008" xfId="2495"/>
    <cellStyle name="T_DU AN TKQH VA CHUAN BI DAU TU NAM 2007 sua ngay 9-11_KH XDCB_2008 lan 2 sua ngay 10-11" xfId="2496"/>
    <cellStyle name="T_du toan dieu chinh  20-8-2006" xfId="2497"/>
    <cellStyle name="T_duong GT di phong HTKTsua" xfId="2498"/>
    <cellStyle name="T_Duong TT xa Nam Khanh" xfId="2499"/>
    <cellStyle name="T_Dutoan chong moi Tru so" xfId="2500"/>
    <cellStyle name="T_giao cho bac" xfId="2501"/>
    <cellStyle name="T_Ke hoach KTXH  nam 2009_PKT thang 11 nam 2008" xfId="2502"/>
    <cellStyle name="T_Ket qua dau thau" xfId="2503"/>
    <cellStyle name="T_Ket qua phan bo von nam 2008" xfId="2504"/>
    <cellStyle name="T_KH XDCB_2008 lan 2 sua ngay 10-11" xfId="2507"/>
    <cellStyle name="T_KL Hoan Cong Trinh Truong Tieu Hoc Bac Ha (Dong den)" xfId="2505"/>
    <cellStyle name="T_KLmoi thau-dt" xfId="2506"/>
    <cellStyle name="T_linh tinh" xfId="2508"/>
    <cellStyle name="T_Me_Tri_6_07" xfId="2509"/>
    <cellStyle name="T_moi" xfId="2510"/>
    <cellStyle name="T_N2 thay dat (N1-1)" xfId="2511"/>
    <cellStyle name="T_ngoai that tl" xfId="2512"/>
    <cellStyle name="T_nha khach+an xd" xfId="2513"/>
    <cellStyle name="T_Nha o noi tru 3TBH tl" xfId="2514"/>
    <cellStyle name="T_Nha tru so XD1" xfId="2515"/>
    <cellStyle name="T_PBieu_2009" xfId="2516"/>
    <cellStyle name="T_Phuong an can doi nam 2008" xfId="2517"/>
    <cellStyle name="T_QUAN ( PHEU CAO DAC)" xfId="2518"/>
    <cellStyle name="T_Ranh thoat n­¬c bao tan - bao nhai" xfId="2519"/>
    <cellStyle name="T_Seagame(BTL)" xfId="2520"/>
    <cellStyle name="T_Sheet1" xfId="2521"/>
    <cellStyle name="T_So GTVT" xfId="2522"/>
    <cellStyle name="T_SUA LOI SO HOC GOI  1" xfId="2523"/>
    <cellStyle name="T_TD Buu dien XA HAU THAO LAN 3" xfId="2524"/>
    <cellStyle name="T_TDT + duong(8-5-07)" xfId="2525"/>
    <cellStyle name="T_tham_tra_du_toan" xfId="2529"/>
    <cellStyle name="T_Thiet bi" xfId="2530"/>
    <cellStyle name="T_Thong ke TDTKKT - Nam 2005" xfId="2531"/>
    <cellStyle name="T_Thuy loi Cau Nha Pha O Quy Ho, Sa Pa_So NN&amp;PTNT" xfId="2532"/>
    <cellStyle name="T_Tien luong" xfId="2526"/>
    <cellStyle name="T_TL_namluc7( BX TT 03)" xfId="2527"/>
    <cellStyle name="T_tongket2003-2010 Kg Vu DP" xfId="2528"/>
    <cellStyle name="T_tru so  lan viec phongKH-TC-TM,phong ha tang KT ban QLDA XDCB PNV" xfId="2533"/>
    <cellStyle name="T_TRUONG HOC DINH HINH  - 06PB2 - 03 lung phinh" xfId="2534"/>
    <cellStyle name="T_ÿÿÿÿÿ" xfId="2535"/>
    <cellStyle name="T_ÿÿÿÿÿ_Bieu bao cao von TPCP gd 2003-2010(18.5)" xfId="2536"/>
    <cellStyle name="T_ÿÿÿÿÿ_tongket2003-2010 Kg Vu DP" xfId="2537"/>
    <cellStyle name="Text Indent A" xfId="2538"/>
    <cellStyle name="Text Indent B" xfId="2539"/>
    <cellStyle name="Text Indent C" xfId="2540"/>
    <cellStyle name="th" xfId="2589"/>
    <cellStyle name="than" xfId="2590"/>
    <cellStyle name="Thanh" xfId="2591"/>
    <cellStyle name="þ_x001d_ð¤_x000c_¯þ_x0014__x000d_¨þU_x0001_À_x0004_ _x0015__x000f__x0001__x0001_" xfId="2592"/>
    <cellStyle name="þ_x001d_ð·_x000c_æþ'_x000d_ßþU_x0001_Ø_x0005_ü_x0014__x0007__x0001__x0001_" xfId="2593"/>
    <cellStyle name="þ_x001d_ðÇ%Uý—&amp;Hý9_x0008_Ÿ s_x000a__x0007__x0001__x0001_" xfId="2594"/>
    <cellStyle name="þ_x001d_ðK_x000c_Fý_x001b__x000d_9" xfId="2595"/>
    <cellStyle name="þ_x001d_ðK_x000c_Fý_x001b__x000d_9ýU_x0001_Ð_x0008_¦)_x0007__x0001__x0001_" xfId="2596"/>
    <cellStyle name="thuong-10" xfId="2597"/>
    <cellStyle name="thuong-11" xfId="2598"/>
    <cellStyle name="Thuyet minh" xfId="2599"/>
    <cellStyle name="Tiªu ®Ì" xfId="2541"/>
    <cellStyle name="Tien1" xfId="2542"/>
    <cellStyle name="Tieu_de_2" xfId="2543"/>
    <cellStyle name="Times New Roman" xfId="2544"/>
    <cellStyle name="TiÓu môc" xfId="2545"/>
    <cellStyle name="tit1" xfId="2546"/>
    <cellStyle name="tit2" xfId="2547"/>
    <cellStyle name="tit2 2" xfId="2548"/>
    <cellStyle name="tit2 3" xfId="2549"/>
    <cellStyle name="tit3" xfId="2550"/>
    <cellStyle name="tit4" xfId="2551"/>
    <cellStyle name="Title 10" xfId="2552"/>
    <cellStyle name="Title 11" xfId="2553"/>
    <cellStyle name="Title 12" xfId="2554"/>
    <cellStyle name="Title 13" xfId="2555"/>
    <cellStyle name="Title 14" xfId="2556"/>
    <cellStyle name="Title 15" xfId="2557"/>
    <cellStyle name="Title 2" xfId="2558"/>
    <cellStyle name="Title 3" xfId="2559"/>
    <cellStyle name="Title 4" xfId="2560"/>
    <cellStyle name="Title 5" xfId="2561"/>
    <cellStyle name="Title 6" xfId="2562"/>
    <cellStyle name="Title 7" xfId="2563"/>
    <cellStyle name="Title 8" xfId="2564"/>
    <cellStyle name="Title 9" xfId="2565"/>
    <cellStyle name="Tongcong" xfId="2566"/>
    <cellStyle name="Total 10" xfId="2567"/>
    <cellStyle name="Total 11" xfId="2568"/>
    <cellStyle name="Total 12" xfId="2569"/>
    <cellStyle name="Total 13" xfId="2570"/>
    <cellStyle name="Total 14" xfId="2571"/>
    <cellStyle name="Total 15" xfId="2572"/>
    <cellStyle name="Total 15 2" xfId="2573"/>
    <cellStyle name="Total 15 3" xfId="2574"/>
    <cellStyle name="Total 2" xfId="2575"/>
    <cellStyle name="Total 2 2" xfId="2576"/>
    <cellStyle name="Total 2 3" xfId="2577"/>
    <cellStyle name="Total 3" xfId="2578"/>
    <cellStyle name="Total 4" xfId="2579"/>
    <cellStyle name="Total 5" xfId="2580"/>
    <cellStyle name="Total 6" xfId="2581"/>
    <cellStyle name="Total 7" xfId="2582"/>
    <cellStyle name="Total 8" xfId="2583"/>
    <cellStyle name="Total 9" xfId="2584"/>
    <cellStyle name="trang" xfId="2600"/>
    <cellStyle name="ts" xfId="2585"/>
    <cellStyle name="tt1" xfId="2586"/>
    <cellStyle name="Tusental (0)_pldt" xfId="2587"/>
    <cellStyle name="Tusental_pldt" xfId="2588"/>
    <cellStyle name="UNIDAGSCode" xfId="2601"/>
    <cellStyle name="UNIDAGSCode 2" xfId="2602"/>
    <cellStyle name="UNIDAGSCode 3" xfId="2603"/>
    <cellStyle name="UNIDAGSCode2" xfId="2604"/>
    <cellStyle name="UNIDAGSCode2 2" xfId="2605"/>
    <cellStyle name="UNIDAGSCode2 3" xfId="2606"/>
    <cellStyle name="UNIDAGSCurrency" xfId="2607"/>
    <cellStyle name="UNIDAGSDate" xfId="2608"/>
    <cellStyle name="UNIDAGSPercent" xfId="2609"/>
    <cellStyle name="UNIDAGSPercent2" xfId="2610"/>
    <cellStyle name="ux_3_¼­¿ï-¾È»ê" xfId="2611"/>
    <cellStyle name="Valuta (0)_pldt" xfId="2612"/>
    <cellStyle name="Valuta_pldt" xfId="2613"/>
    <cellStyle name="VANG1" xfId="2614"/>
    <cellStyle name="viet" xfId="2615"/>
    <cellStyle name="viet2" xfId="2616"/>
    <cellStyle name="VLB-GTKÕ" xfId="2617"/>
    <cellStyle name="VN new romanNormal" xfId="2618"/>
    <cellStyle name="Vn Time 13" xfId="2619"/>
    <cellStyle name="Vn Time 14" xfId="2620"/>
    <cellStyle name="VN time new roman" xfId="2621"/>
    <cellStyle name="vn_time" xfId="2622"/>
    <cellStyle name="vnbo" xfId="2623"/>
    <cellStyle name="vnbo 2" xfId="2624"/>
    <cellStyle name="vnbo 3" xfId="2625"/>
    <cellStyle name="vnhead1" xfId="2628"/>
    <cellStyle name="vnhead2" xfId="2629"/>
    <cellStyle name="vnhead2 2" xfId="2630"/>
    <cellStyle name="vnhead2 3" xfId="2631"/>
    <cellStyle name="vnhead3" xfId="2632"/>
    <cellStyle name="vnhead3 2" xfId="2633"/>
    <cellStyle name="vnhead3 3" xfId="2634"/>
    <cellStyle name="vnhead4" xfId="2635"/>
    <cellStyle name="vntxt1" xfId="2626"/>
    <cellStyle name="vntxt2" xfId="2627"/>
    <cellStyle name="W?hrung [0]_35ERI8T2gbIEMixb4v26icuOo" xfId="2636"/>
    <cellStyle name="W?hrung_35ERI8T2gbIEMixb4v26icuOo" xfId="2637"/>
    <cellStyle name="Währung [0]_9. Fixed assets-Additions list" xfId="2638"/>
    <cellStyle name="Währung_9. Fixed assets-Additions list" xfId="2639"/>
    <cellStyle name="Walutowy [0]_Invoices2001Slovakia" xfId="2640"/>
    <cellStyle name="Walutowy_Invoices2001Slovakia" xfId="2641"/>
    <cellStyle name="Warning Text 10" xfId="2642"/>
    <cellStyle name="Warning Text 11" xfId="2643"/>
    <cellStyle name="Warning Text 12" xfId="2644"/>
    <cellStyle name="Warning Text 13" xfId="2645"/>
    <cellStyle name="Warning Text 14" xfId="2646"/>
    <cellStyle name="Warning Text 15" xfId="2647"/>
    <cellStyle name="Warning Text 2" xfId="2648"/>
    <cellStyle name="Warning Text 3" xfId="2649"/>
    <cellStyle name="Warning Text 4" xfId="2650"/>
    <cellStyle name="Warning Text 5" xfId="2651"/>
    <cellStyle name="Warning Text 6" xfId="2652"/>
    <cellStyle name="Warning Text 7" xfId="2653"/>
    <cellStyle name="Warning Text 8" xfId="2654"/>
    <cellStyle name="Warning Text 9" xfId="2655"/>
    <cellStyle name="wrap" xfId="2656"/>
    <cellStyle name="Wไhrung [0]_35ERI8T2gbIEMixb4v26icuOo" xfId="2657"/>
    <cellStyle name="Wไhrung_35ERI8T2gbIEMixb4v26icuOo" xfId="2658"/>
    <cellStyle name="xuan" xfId="2659"/>
    <cellStyle name="y" xfId="2660"/>
    <cellStyle name="Ý kh¸c_B¶ng 1 (2)" xfId="2661"/>
    <cellStyle name="Zeilenebene_1_主营业务利润明细表" xfId="2662"/>
    <cellStyle name="センター" xfId="2663"/>
    <cellStyle name=" [0.00]_ Att. 1- Cover" xfId="2664"/>
    <cellStyle name="_ Att. 1- Cover" xfId="2665"/>
    <cellStyle name="?_ Att. 1- Cover" xfId="2666"/>
    <cellStyle name="똿뗦먛귟 [0.00]_PRODUCT DETAIL Q1" xfId="2667"/>
    <cellStyle name="똿뗦먛귟_PRODUCT DETAIL Q1" xfId="2668"/>
    <cellStyle name="믅됞 [0.00]_PRODUCT DETAIL Q1" xfId="2669"/>
    <cellStyle name="믅됞_PRODUCT DETAIL Q1" xfId="2670"/>
    <cellStyle name="백분율_††††† " xfId="2671"/>
    <cellStyle name="뷭?_BOOKSHIP" xfId="2672"/>
    <cellStyle name="안건회계법인" xfId="2673"/>
    <cellStyle name="콤마 [ - 유형1" xfId="2674"/>
    <cellStyle name="콤마 [ - 유형2" xfId="2675"/>
    <cellStyle name="콤마 [ - 유형3" xfId="2676"/>
    <cellStyle name="콤마 [ - 유형4" xfId="2677"/>
    <cellStyle name="콤마 [ - 유형5" xfId="2678"/>
    <cellStyle name="콤마 [ - 유형6" xfId="2679"/>
    <cellStyle name="콤마 [ - 유형7" xfId="2680"/>
    <cellStyle name="콤마 [ - 유형8" xfId="2681"/>
    <cellStyle name="콤마 [0]_ 비목별 월별기술 " xfId="2682"/>
    <cellStyle name="콤마_ 비목별 월별기술 " xfId="2683"/>
    <cellStyle name="통화 [0]_††††† " xfId="2684"/>
    <cellStyle name="통화_††††† " xfId="2685"/>
    <cellStyle name="표준_ 97년 경영분석(안)" xfId="2686"/>
    <cellStyle name="표줠_Sheet1_1_총괄표 (수출입) (2)" xfId="2687"/>
    <cellStyle name="一般_00Q3902REV.1" xfId="2688"/>
    <cellStyle name="千位[0]_pldt" xfId="2689"/>
    <cellStyle name="千位_pldt" xfId="2690"/>
    <cellStyle name="千位分隔_PLDT" xfId="2691"/>
    <cellStyle name="千分位[0]_00Q3902REV.1" xfId="2692"/>
    <cellStyle name="千分位_00Q3902REV.1" xfId="2693"/>
    <cellStyle name="后继超级链接_销售公司-2002年报表体系（12.21）" xfId="2694"/>
    <cellStyle name="已瀏覽過的超連結" xfId="2695"/>
    <cellStyle name="常?_Sales Forecast - TCLVN" xfId="2696"/>
    <cellStyle name="常规_4403-200312" xfId="2697"/>
    <cellStyle name="桁区切り [0.00]_††††† " xfId="2698"/>
    <cellStyle name="桁区切り_††††† " xfId="2699"/>
    <cellStyle name="標準_#265_Rebates and Pricing" xfId="2700"/>
    <cellStyle name="貨幣 [0]_00Q3902REV.1" xfId="2701"/>
    <cellStyle name="貨幣[0]_BRE" xfId="2702"/>
    <cellStyle name="貨幣_00Q3902REV.1" xfId="2703"/>
    <cellStyle name="超级链接_销售公司-2002年报表体系（12.21）" xfId="2704"/>
    <cellStyle name="超連結" xfId="2705"/>
    <cellStyle name="超連結_x000f_" xfId="2706"/>
    <cellStyle name="超連結_x000d_" xfId="2707"/>
    <cellStyle name="超連結??汸" xfId="2708"/>
    <cellStyle name="超連結?w?" xfId="2709"/>
    <cellStyle name="超連結?潒?" xfId="2710"/>
    <cellStyle name="超連結♇⹡汸" xfId="2711"/>
    <cellStyle name="超連結⁷潒慭" xfId="2712"/>
    <cellStyle name="超連結敎w慭" xfId="2713"/>
    <cellStyle name="通貨 [0.00]_††††† " xfId="2714"/>
    <cellStyle name="通貨_††††† " xfId="2715"/>
    <cellStyle name="隨後的超連結" xfId="2716"/>
    <cellStyle name="隨後的超連結n_x0003_" xfId="2717"/>
    <cellStyle name="隨後的超連結n汸s?呃L" xfId="2718"/>
    <cellStyle name="隨後的超連結n汸s䱘呃L" xfId="2719"/>
    <cellStyle name="隨後的超連結s?呃L?R" xfId="2720"/>
    <cellStyle name="隨後的超連結s䱘呃L䄀R" xfId="27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2"/>
  <sheetViews>
    <sheetView view="pageBreakPreview" zoomScale="85" zoomScaleNormal="85" zoomScaleSheetLayoutView="85" workbookViewId="0">
      <pane xSplit="2" ySplit="8" topLeftCell="C56" activePane="bottomRight" state="frozen"/>
      <selection pane="topRight" activeCell="C1" sqref="C1"/>
      <selection pane="bottomLeft" activeCell="A8" sqref="A8"/>
      <selection pane="bottomRight" activeCell="B80" sqref="B80"/>
    </sheetView>
  </sheetViews>
  <sheetFormatPr defaultColWidth="9.140625" defaultRowHeight="15.75"/>
  <cols>
    <col min="1" max="1" width="9.140625" style="24" customWidth="1"/>
    <col min="2" max="2" width="68.42578125" style="6" customWidth="1"/>
    <col min="3" max="6" width="12.85546875" style="6" customWidth="1"/>
    <col min="7" max="12" width="12.140625" style="6" customWidth="1"/>
    <col min="13" max="16384" width="9.140625" style="6"/>
  </cols>
  <sheetData>
    <row r="1" spans="1:13">
      <c r="K1" s="387" t="s">
        <v>218</v>
      </c>
      <c r="L1" s="387"/>
      <c r="M1" s="387"/>
    </row>
    <row r="2" spans="1:13" ht="21.75">
      <c r="A2" s="388" t="s">
        <v>216</v>
      </c>
      <c r="B2" s="388"/>
      <c r="C2" s="388"/>
      <c r="D2" s="388"/>
      <c r="E2" s="388"/>
      <c r="F2" s="388"/>
      <c r="G2" s="388"/>
      <c r="H2" s="388"/>
      <c r="I2" s="388"/>
      <c r="J2" s="388"/>
      <c r="K2" s="388"/>
      <c r="L2" s="388"/>
    </row>
    <row r="3" spans="1:13" s="25" customFormat="1" ht="16.5" hidden="1">
      <c r="A3" s="389" t="e">
        <f>#REF!</f>
        <v>#REF!</v>
      </c>
      <c r="B3" s="389"/>
      <c r="C3" s="389"/>
      <c r="D3" s="389"/>
      <c r="E3" s="389"/>
      <c r="F3" s="389"/>
      <c r="G3" s="389"/>
      <c r="H3" s="389"/>
      <c r="I3" s="389"/>
      <c r="J3" s="389"/>
      <c r="K3" s="389"/>
      <c r="L3" s="389"/>
    </row>
    <row r="4" spans="1:13">
      <c r="A4" s="390"/>
      <c r="B4" s="390"/>
      <c r="C4" s="26"/>
      <c r="D4" s="87"/>
      <c r="E4" s="28"/>
      <c r="F4" s="27"/>
      <c r="G4" s="27"/>
      <c r="H4" s="27"/>
      <c r="I4" s="27"/>
      <c r="J4" s="27"/>
      <c r="K4" s="27" t="s">
        <v>217</v>
      </c>
      <c r="L4" s="27"/>
    </row>
    <row r="5" spans="1:13" s="3" customFormat="1" ht="15.75" customHeight="1">
      <c r="A5" s="395" t="s">
        <v>131</v>
      </c>
      <c r="B5" s="395" t="s">
        <v>132</v>
      </c>
      <c r="C5" s="398" t="s">
        <v>162</v>
      </c>
      <c r="D5" s="392" t="s">
        <v>163</v>
      </c>
      <c r="E5" s="391" t="s">
        <v>133</v>
      </c>
      <c r="F5" s="391"/>
      <c r="G5" s="391"/>
      <c r="H5" s="391"/>
      <c r="I5" s="391"/>
      <c r="J5" s="391"/>
      <c r="K5" s="391"/>
      <c r="L5" s="391"/>
      <c r="M5" s="391"/>
    </row>
    <row r="6" spans="1:13" s="3" customFormat="1" ht="5.45" customHeight="1">
      <c r="A6" s="396"/>
      <c r="B6" s="396"/>
      <c r="C6" s="399"/>
      <c r="D6" s="393"/>
      <c r="E6" s="391"/>
      <c r="F6" s="391"/>
      <c r="G6" s="391"/>
      <c r="H6" s="391"/>
      <c r="I6" s="391"/>
      <c r="J6" s="391"/>
      <c r="K6" s="391"/>
      <c r="L6" s="391"/>
      <c r="M6" s="391"/>
    </row>
    <row r="7" spans="1:13" s="3" customFormat="1" ht="64.900000000000006" customHeight="1">
      <c r="A7" s="397"/>
      <c r="B7" s="397"/>
      <c r="C7" s="400"/>
      <c r="D7" s="394"/>
      <c r="E7" s="29" t="s">
        <v>164</v>
      </c>
      <c r="F7" s="29" t="s">
        <v>165</v>
      </c>
      <c r="G7" s="29" t="s">
        <v>166</v>
      </c>
      <c r="H7" s="29" t="s">
        <v>167</v>
      </c>
      <c r="I7" s="29" t="s">
        <v>168</v>
      </c>
      <c r="J7" s="29" t="s">
        <v>169</v>
      </c>
      <c r="K7" s="29" t="s">
        <v>170</v>
      </c>
      <c r="L7" s="29" t="s">
        <v>189</v>
      </c>
      <c r="M7" s="29" t="s">
        <v>189</v>
      </c>
    </row>
    <row r="8" spans="1:13" s="103" customFormat="1">
      <c r="A8" s="101" t="s">
        <v>3</v>
      </c>
      <c r="B8" s="102" t="s">
        <v>4</v>
      </c>
      <c r="C8" s="102">
        <v>1</v>
      </c>
      <c r="D8" s="102" t="s">
        <v>172</v>
      </c>
      <c r="E8" s="101">
        <v>3</v>
      </c>
      <c r="F8" s="101">
        <v>4</v>
      </c>
      <c r="G8" s="101">
        <v>5</v>
      </c>
      <c r="H8" s="101">
        <v>6</v>
      </c>
      <c r="I8" s="101">
        <v>7</v>
      </c>
      <c r="J8" s="101">
        <v>8</v>
      </c>
      <c r="K8" s="101">
        <v>9</v>
      </c>
      <c r="L8" s="101">
        <v>10</v>
      </c>
      <c r="M8" s="101">
        <v>10</v>
      </c>
    </row>
    <row r="9" spans="1:13" s="3" customFormat="1">
      <c r="A9" s="30" t="s">
        <v>3</v>
      </c>
      <c r="B9" s="31" t="s">
        <v>134</v>
      </c>
      <c r="C9" s="32"/>
      <c r="D9" s="32"/>
      <c r="E9" s="32"/>
      <c r="F9" s="32"/>
      <c r="G9" s="32"/>
      <c r="H9" s="32"/>
      <c r="I9" s="32"/>
      <c r="J9" s="32"/>
      <c r="K9" s="32"/>
      <c r="L9" s="32"/>
      <c r="M9" s="32"/>
    </row>
    <row r="10" spans="1:13" s="3" customFormat="1">
      <c r="A10" s="30" t="s">
        <v>5</v>
      </c>
      <c r="B10" s="31" t="s">
        <v>135</v>
      </c>
      <c r="C10" s="34"/>
      <c r="D10" s="34"/>
      <c r="E10" s="34"/>
      <c r="F10" s="34"/>
      <c r="G10" s="34"/>
      <c r="H10" s="34"/>
      <c r="I10" s="34"/>
      <c r="J10" s="34"/>
      <c r="K10" s="34"/>
      <c r="L10" s="34"/>
      <c r="M10" s="34"/>
    </row>
    <row r="11" spans="1:13">
      <c r="A11" s="30" t="s">
        <v>136</v>
      </c>
      <c r="B11" s="35" t="s">
        <v>137</v>
      </c>
      <c r="C11" s="36"/>
      <c r="D11" s="36"/>
      <c r="E11" s="36"/>
      <c r="F11" s="36"/>
      <c r="G11" s="36"/>
      <c r="H11" s="36"/>
      <c r="I11" s="36"/>
      <c r="J11" s="36"/>
      <c r="K11" s="36"/>
      <c r="L11" s="36"/>
      <c r="M11" s="36"/>
    </row>
    <row r="12" spans="1:13" s="3" customFormat="1">
      <c r="A12" s="30" t="s">
        <v>76</v>
      </c>
      <c r="B12" s="31" t="s">
        <v>139</v>
      </c>
      <c r="C12" s="34"/>
      <c r="D12" s="34"/>
      <c r="E12" s="34"/>
      <c r="F12" s="34"/>
      <c r="G12" s="34"/>
      <c r="H12" s="34"/>
      <c r="I12" s="34"/>
      <c r="J12" s="34"/>
      <c r="K12" s="34"/>
      <c r="L12" s="34"/>
      <c r="M12" s="34"/>
    </row>
    <row r="13" spans="1:13" s="3" customFormat="1">
      <c r="A13" s="30" t="s">
        <v>4</v>
      </c>
      <c r="B13" s="31" t="s">
        <v>140</v>
      </c>
      <c r="C13" s="34">
        <f>C14+C82</f>
        <v>124814</v>
      </c>
      <c r="D13" s="36">
        <f>SUM(E13:L13)</f>
        <v>7565</v>
      </c>
      <c r="E13" s="34">
        <f t="shared" ref="E13:L13" si="0">E14+E82</f>
        <v>0</v>
      </c>
      <c r="F13" s="34">
        <f t="shared" si="0"/>
        <v>2599</v>
      </c>
      <c r="G13" s="34">
        <f t="shared" si="0"/>
        <v>4451</v>
      </c>
      <c r="H13" s="34">
        <f t="shared" si="0"/>
        <v>0</v>
      </c>
      <c r="I13" s="34">
        <f t="shared" si="0"/>
        <v>0</v>
      </c>
      <c r="J13" s="34">
        <f t="shared" si="0"/>
        <v>0</v>
      </c>
      <c r="K13" s="34">
        <f t="shared" si="0"/>
        <v>60</v>
      </c>
      <c r="L13" s="34">
        <f t="shared" si="0"/>
        <v>455</v>
      </c>
      <c r="M13" s="34">
        <f>M14+M82</f>
        <v>455</v>
      </c>
    </row>
    <row r="14" spans="1:13" s="3" customFormat="1">
      <c r="A14" s="30" t="s">
        <v>5</v>
      </c>
      <c r="B14" s="31" t="s">
        <v>141</v>
      </c>
      <c r="C14" s="34">
        <f>C15+C18+C81</f>
        <v>119792</v>
      </c>
      <c r="D14" s="36">
        <f>SUM(E14:K14)</f>
        <v>3377</v>
      </c>
      <c r="E14" s="34">
        <f t="shared" ref="E14:L14" si="1">E15+E18+E81</f>
        <v>0</v>
      </c>
      <c r="F14" s="34">
        <f t="shared" si="1"/>
        <v>1420</v>
      </c>
      <c r="G14" s="34">
        <f t="shared" si="1"/>
        <v>1957</v>
      </c>
      <c r="H14" s="34">
        <f t="shared" si="1"/>
        <v>0</v>
      </c>
      <c r="I14" s="34">
        <f t="shared" si="1"/>
        <v>0</v>
      </c>
      <c r="J14" s="34">
        <f t="shared" si="1"/>
        <v>0</v>
      </c>
      <c r="K14" s="34">
        <f t="shared" si="1"/>
        <v>0</v>
      </c>
      <c r="L14" s="34">
        <f t="shared" si="1"/>
        <v>0</v>
      </c>
      <c r="M14" s="34">
        <f>M15+M18+M81</f>
        <v>0</v>
      </c>
    </row>
    <row r="15" spans="1:13" s="3" customFormat="1">
      <c r="A15" s="37">
        <v>1</v>
      </c>
      <c r="B15" s="31" t="s">
        <v>6</v>
      </c>
      <c r="C15" s="70">
        <f>C16+C17</f>
        <v>1420</v>
      </c>
      <c r="D15" s="36">
        <f>SUM(E15:K15)</f>
        <v>1420</v>
      </c>
      <c r="E15" s="70">
        <f t="shared" ref="E15:L15" si="2">E16+E17</f>
        <v>0</v>
      </c>
      <c r="F15" s="70">
        <f t="shared" si="2"/>
        <v>1420</v>
      </c>
      <c r="G15" s="70">
        <f t="shared" si="2"/>
        <v>0</v>
      </c>
      <c r="H15" s="70">
        <f t="shared" si="2"/>
        <v>0</v>
      </c>
      <c r="I15" s="70">
        <f t="shared" si="2"/>
        <v>0</v>
      </c>
      <c r="J15" s="70">
        <f t="shared" si="2"/>
        <v>0</v>
      </c>
      <c r="K15" s="70">
        <f t="shared" si="2"/>
        <v>0</v>
      </c>
      <c r="L15" s="70">
        <f t="shared" si="2"/>
        <v>0</v>
      </c>
      <c r="M15" s="70">
        <f>M16+M17</f>
        <v>0</v>
      </c>
    </row>
    <row r="16" spans="1:13">
      <c r="A16" s="38" t="s">
        <v>7</v>
      </c>
      <c r="B16" s="35" t="s">
        <v>8</v>
      </c>
      <c r="C16" s="72"/>
      <c r="D16" s="36">
        <f>SUM(E16:K16)</f>
        <v>0</v>
      </c>
      <c r="E16" s="36"/>
      <c r="F16" s="36"/>
      <c r="G16" s="36"/>
      <c r="H16" s="36"/>
      <c r="I16" s="36"/>
      <c r="J16" s="36"/>
      <c r="K16" s="36"/>
      <c r="L16" s="36"/>
      <c r="M16" s="36"/>
    </row>
    <row r="17" spans="1:13">
      <c r="A17" s="38" t="s">
        <v>9</v>
      </c>
      <c r="B17" s="35" t="s">
        <v>10</v>
      </c>
      <c r="C17" s="72">
        <v>1420</v>
      </c>
      <c r="D17" s="36">
        <v>1420</v>
      </c>
      <c r="E17" s="36"/>
      <c r="F17" s="36">
        <v>1420</v>
      </c>
      <c r="G17" s="36"/>
      <c r="H17" s="36"/>
      <c r="I17" s="36"/>
      <c r="J17" s="36"/>
      <c r="K17" s="36"/>
      <c r="L17" s="36"/>
      <c r="M17" s="36"/>
    </row>
    <row r="18" spans="1:13" s="3" customFormat="1">
      <c r="A18" s="37">
        <v>2</v>
      </c>
      <c r="B18" s="31" t="s">
        <v>11</v>
      </c>
      <c r="C18" s="70">
        <f>C19+C30+C47+C52+C54+C55+C56+C57++C64+C71+C76+C77+C80</f>
        <v>110719</v>
      </c>
      <c r="D18" s="70">
        <f t="shared" ref="D18:L18" si="3">D19+D30+D47+D52+D54+D55+D56+D57++D64+D71+D76+D77+D80</f>
        <v>1957</v>
      </c>
      <c r="E18" s="70">
        <f t="shared" si="3"/>
        <v>0</v>
      </c>
      <c r="F18" s="70">
        <f t="shared" si="3"/>
        <v>0</v>
      </c>
      <c r="G18" s="70">
        <f t="shared" si="3"/>
        <v>1957</v>
      </c>
      <c r="H18" s="70">
        <f t="shared" si="3"/>
        <v>0</v>
      </c>
      <c r="I18" s="70">
        <f t="shared" si="3"/>
        <v>0</v>
      </c>
      <c r="J18" s="70">
        <f t="shared" si="3"/>
        <v>0</v>
      </c>
      <c r="K18" s="70">
        <f t="shared" si="3"/>
        <v>0</v>
      </c>
      <c r="L18" s="70">
        <f t="shared" si="3"/>
        <v>0</v>
      </c>
      <c r="M18" s="70">
        <f>M19+M30+M47+M52+M54+M55+M56+M57++M64+M71+M76+M77+M80</f>
        <v>0</v>
      </c>
    </row>
    <row r="19" spans="1:13" s="3" customFormat="1">
      <c r="A19" s="30" t="s">
        <v>12</v>
      </c>
      <c r="B19" s="31" t="s">
        <v>13</v>
      </c>
      <c r="C19" s="70">
        <f>SUM(C20:C29)</f>
        <v>6391</v>
      </c>
      <c r="D19" s="34">
        <f>SUM(E19:K19)</f>
        <v>0</v>
      </c>
      <c r="E19" s="70">
        <f t="shared" ref="E19:L19" si="4">SUM(E20:E29)</f>
        <v>0</v>
      </c>
      <c r="F19" s="70">
        <f t="shared" si="4"/>
        <v>0</v>
      </c>
      <c r="G19" s="70">
        <f t="shared" si="4"/>
        <v>0</v>
      </c>
      <c r="H19" s="70">
        <f t="shared" si="4"/>
        <v>0</v>
      </c>
      <c r="I19" s="70">
        <f t="shared" si="4"/>
        <v>0</v>
      </c>
      <c r="J19" s="70">
        <f t="shared" si="4"/>
        <v>0</v>
      </c>
      <c r="K19" s="70">
        <f t="shared" si="4"/>
        <v>0</v>
      </c>
      <c r="L19" s="70">
        <f t="shared" si="4"/>
        <v>0</v>
      </c>
      <c r="M19" s="70">
        <f>SUM(M20:M29)</f>
        <v>0</v>
      </c>
    </row>
    <row r="20" spans="1:13">
      <c r="A20" s="38"/>
      <c r="B20" s="41" t="s">
        <v>14</v>
      </c>
      <c r="C20" s="72"/>
      <c r="D20" s="36"/>
      <c r="E20" s="36"/>
      <c r="F20" s="36"/>
      <c r="G20" s="36"/>
      <c r="H20" s="36"/>
      <c r="I20" s="42"/>
      <c r="J20" s="42"/>
      <c r="K20" s="42"/>
      <c r="L20" s="42"/>
      <c r="M20" s="42"/>
    </row>
    <row r="21" spans="1:13">
      <c r="A21" s="38"/>
      <c r="B21" s="41" t="s">
        <v>15</v>
      </c>
      <c r="C21" s="72"/>
      <c r="D21" s="36"/>
      <c r="E21" s="36"/>
      <c r="F21" s="36"/>
      <c r="G21" s="36"/>
      <c r="H21" s="36"/>
      <c r="I21" s="42"/>
      <c r="J21" s="42"/>
      <c r="K21" s="42"/>
      <c r="L21" s="42"/>
      <c r="M21" s="42"/>
    </row>
    <row r="22" spans="1:13">
      <c r="A22" s="38"/>
      <c r="B22" s="41" t="s">
        <v>16</v>
      </c>
      <c r="C22" s="72"/>
      <c r="D22" s="36"/>
      <c r="E22" s="36"/>
      <c r="F22" s="36"/>
      <c r="G22" s="36"/>
      <c r="H22" s="36"/>
      <c r="I22" s="42"/>
      <c r="J22" s="42"/>
      <c r="K22" s="42"/>
      <c r="L22" s="42"/>
      <c r="M22" s="42"/>
    </row>
    <row r="23" spans="1:13">
      <c r="A23" s="38"/>
      <c r="B23" s="41" t="s">
        <v>17</v>
      </c>
      <c r="C23" s="72">
        <v>122</v>
      </c>
      <c r="D23" s="36"/>
      <c r="E23" s="36"/>
      <c r="F23" s="72"/>
      <c r="G23" s="36"/>
      <c r="H23" s="36"/>
      <c r="I23" s="42"/>
      <c r="J23" s="42"/>
      <c r="K23" s="42"/>
      <c r="L23" s="42"/>
      <c r="M23" s="42"/>
    </row>
    <row r="24" spans="1:13">
      <c r="A24" s="38"/>
      <c r="B24" s="41" t="s">
        <v>18</v>
      </c>
      <c r="C24" s="72">
        <v>5086</v>
      </c>
      <c r="D24" s="36"/>
      <c r="E24" s="36"/>
      <c r="F24" s="72"/>
      <c r="G24" s="36"/>
      <c r="H24" s="36"/>
      <c r="I24" s="42"/>
      <c r="J24" s="42"/>
      <c r="K24" s="42"/>
      <c r="L24" s="42"/>
      <c r="M24" s="42"/>
    </row>
    <row r="25" spans="1:13">
      <c r="A25" s="38"/>
      <c r="B25" s="41" t="s">
        <v>19</v>
      </c>
      <c r="C25" s="72"/>
      <c r="D25" s="36"/>
      <c r="E25" s="36"/>
      <c r="F25" s="72"/>
      <c r="G25" s="36"/>
      <c r="H25" s="36"/>
      <c r="I25" s="42"/>
      <c r="J25" s="42"/>
      <c r="K25" s="42"/>
      <c r="L25" s="42"/>
      <c r="M25" s="42"/>
    </row>
    <row r="26" spans="1:13">
      <c r="A26" s="38"/>
      <c r="B26" s="41" t="s">
        <v>20</v>
      </c>
      <c r="C26" s="72">
        <v>440</v>
      </c>
      <c r="D26" s="36"/>
      <c r="E26" s="36"/>
      <c r="F26" s="72"/>
      <c r="G26" s="36"/>
      <c r="H26" s="36"/>
      <c r="I26" s="42"/>
      <c r="J26" s="42"/>
      <c r="K26" s="42"/>
      <c r="L26" s="42"/>
      <c r="M26" s="42"/>
    </row>
    <row r="27" spans="1:13">
      <c r="A27" s="38"/>
      <c r="B27" s="41" t="s">
        <v>21</v>
      </c>
      <c r="C27" s="72">
        <v>743</v>
      </c>
      <c r="D27" s="36"/>
      <c r="E27" s="36"/>
      <c r="F27" s="72"/>
      <c r="G27" s="36"/>
      <c r="H27" s="36"/>
      <c r="I27" s="42"/>
      <c r="J27" s="42"/>
      <c r="K27" s="42"/>
      <c r="L27" s="42"/>
      <c r="M27" s="42"/>
    </row>
    <row r="28" spans="1:13" ht="31.5">
      <c r="A28" s="38"/>
      <c r="B28" s="45" t="s">
        <v>22</v>
      </c>
      <c r="C28" s="72"/>
      <c r="D28" s="36">
        <f>SUM(E28:K28)</f>
        <v>0</v>
      </c>
      <c r="E28" s="36"/>
      <c r="F28" s="36"/>
      <c r="G28" s="36"/>
      <c r="H28" s="36"/>
      <c r="I28" s="42"/>
      <c r="J28" s="42"/>
      <c r="K28" s="42"/>
      <c r="L28" s="42"/>
      <c r="M28" s="42"/>
    </row>
    <row r="29" spans="1:13" ht="31.5">
      <c r="A29" s="38"/>
      <c r="B29" s="41" t="s">
        <v>23</v>
      </c>
      <c r="C29" s="72"/>
      <c r="D29" s="36">
        <f>SUM(E29:K29)</f>
        <v>0</v>
      </c>
      <c r="E29" s="36"/>
      <c r="F29" s="36"/>
      <c r="G29" s="36"/>
      <c r="H29" s="36"/>
      <c r="I29" s="42"/>
      <c r="J29" s="42"/>
      <c r="K29" s="42"/>
      <c r="L29" s="42"/>
      <c r="M29" s="42"/>
    </row>
    <row r="30" spans="1:13" s="3" customFormat="1">
      <c r="A30" s="30" t="s">
        <v>24</v>
      </c>
      <c r="B30" s="31" t="s">
        <v>25</v>
      </c>
      <c r="C30" s="70">
        <f>SUM(C31:C42)</f>
        <v>78721</v>
      </c>
      <c r="D30" s="34">
        <f>SUM(E30:K30)</f>
        <v>0</v>
      </c>
      <c r="E30" s="70">
        <f t="shared" ref="E30:L30" si="5">SUM(E31:E42)</f>
        <v>0</v>
      </c>
      <c r="F30" s="70">
        <f t="shared" si="5"/>
        <v>0</v>
      </c>
      <c r="G30" s="70">
        <f t="shared" si="5"/>
        <v>0</v>
      </c>
      <c r="H30" s="70">
        <f t="shared" si="5"/>
        <v>0</v>
      </c>
      <c r="I30" s="70">
        <f t="shared" si="5"/>
        <v>0</v>
      </c>
      <c r="J30" s="70">
        <f t="shared" si="5"/>
        <v>0</v>
      </c>
      <c r="K30" s="70">
        <f t="shared" si="5"/>
        <v>0</v>
      </c>
      <c r="L30" s="70">
        <f t="shared" si="5"/>
        <v>0</v>
      </c>
      <c r="M30" s="70">
        <f>SUM(M31:M42)</f>
        <v>0</v>
      </c>
    </row>
    <row r="31" spans="1:13">
      <c r="A31" s="38"/>
      <c r="B31" s="41" t="s">
        <v>142</v>
      </c>
      <c r="C31" s="72">
        <v>72215</v>
      </c>
      <c r="D31" s="36"/>
      <c r="E31" s="36"/>
      <c r="F31" s="36"/>
      <c r="G31" s="72"/>
      <c r="H31" s="36"/>
      <c r="I31" s="36"/>
      <c r="J31" s="36"/>
      <c r="K31" s="36"/>
      <c r="L31" s="36"/>
      <c r="M31" s="36"/>
    </row>
    <row r="32" spans="1:13">
      <c r="A32" s="38"/>
      <c r="B32" s="41" t="s">
        <v>143</v>
      </c>
      <c r="C32" s="72">
        <v>58</v>
      </c>
      <c r="D32" s="36"/>
      <c r="E32" s="36"/>
      <c r="F32" s="36"/>
      <c r="G32" s="72"/>
      <c r="H32" s="36"/>
      <c r="I32" s="36"/>
      <c r="J32" s="36"/>
      <c r="K32" s="36"/>
      <c r="L32" s="36"/>
      <c r="M32" s="36"/>
    </row>
    <row r="33" spans="1:13">
      <c r="A33" s="38"/>
      <c r="B33" s="41" t="s">
        <v>144</v>
      </c>
      <c r="C33" s="72"/>
      <c r="D33" s="36"/>
      <c r="E33" s="36"/>
      <c r="F33" s="36"/>
      <c r="G33" s="72"/>
      <c r="H33" s="36"/>
      <c r="I33" s="36"/>
      <c r="J33" s="36"/>
      <c r="K33" s="36"/>
      <c r="L33" s="36"/>
      <c r="M33" s="36"/>
    </row>
    <row r="34" spans="1:13" ht="31.5">
      <c r="A34" s="38"/>
      <c r="B34" s="44" t="s">
        <v>203</v>
      </c>
      <c r="C34" s="72">
        <v>297</v>
      </c>
      <c r="D34" s="36"/>
      <c r="E34" s="36"/>
      <c r="F34" s="36"/>
      <c r="G34" s="72"/>
      <c r="H34" s="36"/>
      <c r="I34" s="36"/>
      <c r="J34" s="36"/>
      <c r="K34" s="36"/>
      <c r="L34" s="36"/>
      <c r="M34" s="36"/>
    </row>
    <row r="35" spans="1:13" ht="47.25">
      <c r="A35" s="38"/>
      <c r="B35" s="43" t="s">
        <v>26</v>
      </c>
      <c r="C35" s="72">
        <v>1597</v>
      </c>
      <c r="D35" s="36"/>
      <c r="E35" s="36"/>
      <c r="F35" s="36"/>
      <c r="G35" s="72"/>
      <c r="H35" s="36"/>
      <c r="I35" s="36"/>
      <c r="J35" s="36"/>
      <c r="K35" s="36"/>
      <c r="L35" s="36"/>
      <c r="M35" s="36"/>
    </row>
    <row r="36" spans="1:13" ht="31.5">
      <c r="A36" s="38"/>
      <c r="B36" s="44" t="s">
        <v>27</v>
      </c>
      <c r="C36" s="72">
        <v>46</v>
      </c>
      <c r="D36" s="36"/>
      <c r="E36" s="36"/>
      <c r="F36" s="36"/>
      <c r="G36" s="72"/>
      <c r="H36" s="36"/>
      <c r="I36" s="36"/>
      <c r="J36" s="36"/>
      <c r="K36" s="36"/>
      <c r="L36" s="36"/>
      <c r="M36" s="36"/>
    </row>
    <row r="37" spans="1:13" ht="47.25">
      <c r="A37" s="38"/>
      <c r="B37" s="44" t="s">
        <v>28</v>
      </c>
      <c r="C37" s="72"/>
      <c r="D37" s="36">
        <f>SUM(E37:K37)</f>
        <v>0</v>
      </c>
      <c r="E37" s="36"/>
      <c r="F37" s="36"/>
      <c r="G37" s="72"/>
      <c r="H37" s="36"/>
      <c r="I37" s="36"/>
      <c r="J37" s="36"/>
      <c r="K37" s="36"/>
      <c r="L37" s="36"/>
      <c r="M37" s="36"/>
    </row>
    <row r="38" spans="1:13" ht="31.5">
      <c r="A38" s="38"/>
      <c r="B38" s="44" t="s">
        <v>29</v>
      </c>
      <c r="C38" s="72"/>
      <c r="D38" s="36">
        <f>SUM(E38:K38)</f>
        <v>0</v>
      </c>
      <c r="E38" s="36"/>
      <c r="F38" s="36"/>
      <c r="G38" s="72"/>
      <c r="H38" s="36"/>
      <c r="I38" s="36"/>
      <c r="J38" s="36"/>
      <c r="K38" s="36"/>
      <c r="L38" s="36"/>
      <c r="M38" s="36"/>
    </row>
    <row r="39" spans="1:13" ht="47.25">
      <c r="A39" s="38"/>
      <c r="B39" s="45" t="s">
        <v>145</v>
      </c>
      <c r="C39" s="86"/>
      <c r="D39" s="36">
        <f>SUM(E39:K39)</f>
        <v>0</v>
      </c>
      <c r="E39" s="36"/>
      <c r="F39" s="36"/>
      <c r="G39" s="86"/>
      <c r="H39" s="36"/>
      <c r="I39" s="36"/>
      <c r="J39" s="36"/>
      <c r="K39" s="36"/>
      <c r="L39" s="36"/>
      <c r="M39" s="36"/>
    </row>
    <row r="40" spans="1:13" ht="47.25">
      <c r="A40" s="38"/>
      <c r="B40" s="45" t="s">
        <v>146</v>
      </c>
      <c r="C40" s="86"/>
      <c r="D40" s="36">
        <f>SUM(E40:K40)</f>
        <v>0</v>
      </c>
      <c r="E40" s="36"/>
      <c r="F40" s="36"/>
      <c r="G40" s="86"/>
      <c r="H40" s="36"/>
      <c r="I40" s="36"/>
      <c r="J40" s="36"/>
      <c r="K40" s="36"/>
      <c r="L40" s="36"/>
      <c r="M40" s="36"/>
    </row>
    <row r="41" spans="1:13" ht="47.25">
      <c r="A41" s="38"/>
      <c r="B41" s="35" t="s">
        <v>147</v>
      </c>
      <c r="C41" s="86"/>
      <c r="D41" s="36">
        <f>SUM(E41:K41)</f>
        <v>0</v>
      </c>
      <c r="E41" s="36"/>
      <c r="F41" s="36"/>
      <c r="G41" s="86"/>
      <c r="H41" s="36"/>
      <c r="I41" s="36"/>
      <c r="J41" s="36"/>
      <c r="K41" s="36"/>
      <c r="L41" s="36"/>
      <c r="M41" s="36"/>
    </row>
    <row r="42" spans="1:13">
      <c r="A42" s="38"/>
      <c r="B42" s="44" t="s">
        <v>30</v>
      </c>
      <c r="C42" s="72">
        <f>C43+C44+C45</f>
        <v>4508</v>
      </c>
      <c r="D42" s="36"/>
      <c r="E42" s="36"/>
      <c r="F42" s="36"/>
      <c r="G42" s="72"/>
      <c r="H42" s="36"/>
      <c r="I42" s="36"/>
      <c r="J42" s="36"/>
      <c r="K42" s="36"/>
      <c r="L42" s="36"/>
      <c r="M42" s="36"/>
    </row>
    <row r="43" spans="1:13" s="27" customFormat="1" ht="31.5">
      <c r="A43" s="39"/>
      <c r="B43" s="46" t="s">
        <v>31</v>
      </c>
      <c r="C43" s="72">
        <v>4214</v>
      </c>
      <c r="D43" s="36"/>
      <c r="E43" s="40"/>
      <c r="F43" s="40"/>
      <c r="G43" s="72"/>
      <c r="H43" s="40"/>
      <c r="I43" s="40"/>
      <c r="J43" s="40"/>
      <c r="K43" s="40"/>
      <c r="L43" s="40"/>
      <c r="M43" s="40"/>
    </row>
    <row r="44" spans="1:13" s="27" customFormat="1">
      <c r="A44" s="39"/>
      <c r="B44" s="47" t="s">
        <v>32</v>
      </c>
      <c r="C44" s="40"/>
      <c r="D44" s="36"/>
      <c r="E44" s="40"/>
      <c r="F44" s="40"/>
      <c r="G44" s="40"/>
      <c r="H44" s="40"/>
      <c r="I44" s="40"/>
      <c r="J44" s="40"/>
      <c r="K44" s="40"/>
      <c r="L44" s="40"/>
      <c r="M44" s="40"/>
    </row>
    <row r="45" spans="1:13" s="27" customFormat="1" ht="47.25">
      <c r="A45" s="39"/>
      <c r="B45" s="46" t="s">
        <v>148</v>
      </c>
      <c r="C45" s="40">
        <v>294</v>
      </c>
      <c r="D45" s="36"/>
      <c r="E45" s="40"/>
      <c r="F45" s="40"/>
      <c r="G45" s="40"/>
      <c r="H45" s="40"/>
      <c r="I45" s="40"/>
      <c r="J45" s="40"/>
      <c r="K45" s="40"/>
      <c r="L45" s="40"/>
      <c r="M45" s="40"/>
    </row>
    <row r="46" spans="1:13" s="27" customFormat="1" ht="31.5">
      <c r="A46" s="39"/>
      <c r="B46" s="45" t="s">
        <v>33</v>
      </c>
      <c r="C46" s="40"/>
      <c r="D46" s="36"/>
      <c r="E46" s="40"/>
      <c r="F46" s="40"/>
      <c r="G46" s="40"/>
      <c r="H46" s="40"/>
      <c r="I46" s="40"/>
      <c r="J46" s="40"/>
      <c r="K46" s="40"/>
      <c r="L46" s="40"/>
      <c r="M46" s="40"/>
    </row>
    <row r="47" spans="1:13" s="3" customFormat="1">
      <c r="A47" s="30" t="s">
        <v>34</v>
      </c>
      <c r="B47" s="31" t="s">
        <v>35</v>
      </c>
      <c r="C47" s="34">
        <f>C48</f>
        <v>1372</v>
      </c>
      <c r="D47" s="34">
        <f>SUM(E47:K47)</f>
        <v>0</v>
      </c>
      <c r="E47" s="34">
        <f t="shared" ref="E47:M47" si="6">E48</f>
        <v>0</v>
      </c>
      <c r="F47" s="34">
        <f t="shared" si="6"/>
        <v>0</v>
      </c>
      <c r="G47" s="34">
        <f t="shared" si="6"/>
        <v>0</v>
      </c>
      <c r="H47" s="34">
        <f t="shared" si="6"/>
        <v>0</v>
      </c>
      <c r="I47" s="34">
        <f t="shared" si="6"/>
        <v>0</v>
      </c>
      <c r="J47" s="34">
        <f t="shared" si="6"/>
        <v>0</v>
      </c>
      <c r="K47" s="34">
        <f t="shared" si="6"/>
        <v>0</v>
      </c>
      <c r="L47" s="34">
        <f t="shared" si="6"/>
        <v>0</v>
      </c>
      <c r="M47" s="34">
        <f t="shared" si="6"/>
        <v>0</v>
      </c>
    </row>
    <row r="48" spans="1:13">
      <c r="A48" s="38"/>
      <c r="B48" s="41" t="s">
        <v>36</v>
      </c>
      <c r="C48" s="36">
        <v>1372</v>
      </c>
      <c r="D48" s="36"/>
      <c r="E48" s="36"/>
      <c r="F48" s="36"/>
      <c r="G48" s="36"/>
      <c r="H48" s="36"/>
      <c r="I48" s="36"/>
      <c r="J48" s="36"/>
      <c r="K48" s="36"/>
      <c r="L48" s="36"/>
      <c r="M48" s="36"/>
    </row>
    <row r="49" spans="1:13" hidden="1">
      <c r="A49" s="30"/>
      <c r="B49" s="44"/>
      <c r="C49" s="36"/>
      <c r="D49" s="36"/>
      <c r="E49" s="36"/>
      <c r="F49" s="36"/>
      <c r="G49" s="36"/>
      <c r="H49" s="36"/>
      <c r="I49" s="36"/>
      <c r="J49" s="36"/>
      <c r="K49" s="36"/>
      <c r="L49" s="36"/>
      <c r="M49" s="36"/>
    </row>
    <row r="50" spans="1:13">
      <c r="A50" s="30"/>
      <c r="B50" s="44" t="s">
        <v>38</v>
      </c>
      <c r="C50" s="36"/>
      <c r="D50" s="36"/>
      <c r="E50" s="36"/>
      <c r="F50" s="36"/>
      <c r="G50" s="36"/>
      <c r="H50" s="36"/>
      <c r="I50" s="36"/>
      <c r="J50" s="36"/>
      <c r="K50" s="36"/>
      <c r="L50" s="36"/>
      <c r="M50" s="36"/>
    </row>
    <row r="51" spans="1:13" ht="31.5">
      <c r="A51" s="30"/>
      <c r="B51" s="35" t="s">
        <v>37</v>
      </c>
      <c r="C51" s="36"/>
      <c r="D51" s="36"/>
      <c r="E51" s="36"/>
      <c r="F51" s="36"/>
      <c r="G51" s="36"/>
      <c r="H51" s="36"/>
      <c r="I51" s="36"/>
      <c r="J51" s="36"/>
      <c r="K51" s="36"/>
      <c r="L51" s="36"/>
      <c r="M51" s="36"/>
    </row>
    <row r="52" spans="1:13" s="3" customFormat="1">
      <c r="A52" s="30" t="s">
        <v>39</v>
      </c>
      <c r="B52" s="31" t="s">
        <v>40</v>
      </c>
      <c r="C52" s="34"/>
      <c r="D52" s="36">
        <f t="shared" ref="D52:D64" si="7">SUM(E52:K52)</f>
        <v>0</v>
      </c>
      <c r="E52" s="34"/>
      <c r="F52" s="34"/>
      <c r="G52" s="34"/>
      <c r="H52" s="34"/>
      <c r="I52" s="34"/>
      <c r="J52" s="34"/>
      <c r="K52" s="34"/>
      <c r="L52" s="34"/>
      <c r="M52" s="34"/>
    </row>
    <row r="53" spans="1:13">
      <c r="A53" s="38"/>
      <c r="B53" s="41" t="s">
        <v>149</v>
      </c>
      <c r="C53" s="36"/>
      <c r="D53" s="36">
        <f t="shared" si="7"/>
        <v>0</v>
      </c>
      <c r="E53" s="36"/>
      <c r="F53" s="36"/>
      <c r="G53" s="36"/>
      <c r="H53" s="36"/>
      <c r="I53" s="36"/>
      <c r="J53" s="36"/>
      <c r="K53" s="36"/>
      <c r="L53" s="36"/>
      <c r="M53" s="36"/>
    </row>
    <row r="54" spans="1:13" s="3" customFormat="1">
      <c r="A54" s="30" t="s">
        <v>41</v>
      </c>
      <c r="B54" s="31" t="s">
        <v>42</v>
      </c>
      <c r="C54" s="34">
        <v>373</v>
      </c>
      <c r="D54" s="36">
        <f t="shared" si="7"/>
        <v>373</v>
      </c>
      <c r="E54" s="34"/>
      <c r="F54" s="34"/>
      <c r="G54" s="34">
        <v>373</v>
      </c>
      <c r="H54" s="34"/>
      <c r="I54" s="34"/>
      <c r="J54" s="34"/>
      <c r="K54" s="34"/>
      <c r="L54" s="34"/>
      <c r="M54" s="34"/>
    </row>
    <row r="55" spans="1:13" s="3" customFormat="1">
      <c r="A55" s="30" t="s">
        <v>43</v>
      </c>
      <c r="B55" s="31" t="s">
        <v>44</v>
      </c>
      <c r="C55" s="34"/>
      <c r="D55" s="36">
        <f t="shared" si="7"/>
        <v>0</v>
      </c>
      <c r="E55" s="34"/>
      <c r="F55" s="34"/>
      <c r="G55" s="34"/>
      <c r="H55" s="34"/>
      <c r="I55" s="34"/>
      <c r="J55" s="34"/>
      <c r="K55" s="34"/>
      <c r="L55" s="34"/>
      <c r="M55" s="34"/>
    </row>
    <row r="56" spans="1:13" s="3" customFormat="1">
      <c r="A56" s="30" t="s">
        <v>45</v>
      </c>
      <c r="B56" s="31" t="s">
        <v>46</v>
      </c>
      <c r="C56" s="34">
        <v>24</v>
      </c>
      <c r="D56" s="34">
        <f t="shared" si="7"/>
        <v>24</v>
      </c>
      <c r="E56" s="34"/>
      <c r="F56" s="34"/>
      <c r="G56" s="34">
        <v>24</v>
      </c>
      <c r="H56" s="34"/>
      <c r="I56" s="34"/>
      <c r="J56" s="34"/>
      <c r="K56" s="34"/>
      <c r="L56" s="34"/>
      <c r="M56" s="34"/>
    </row>
    <row r="57" spans="1:13" s="3" customFormat="1">
      <c r="A57" s="30" t="s">
        <v>47</v>
      </c>
      <c r="B57" s="31" t="s">
        <v>48</v>
      </c>
      <c r="C57" s="34">
        <f>SUM(C58:C63)</f>
        <v>1439</v>
      </c>
      <c r="D57" s="34">
        <f t="shared" si="7"/>
        <v>1439</v>
      </c>
      <c r="E57" s="34">
        <f t="shared" ref="E57:L57" si="8">SUM(E58:E63)</f>
        <v>0</v>
      </c>
      <c r="F57" s="34">
        <f t="shared" si="8"/>
        <v>0</v>
      </c>
      <c r="G57" s="34">
        <f t="shared" si="8"/>
        <v>1439</v>
      </c>
      <c r="H57" s="34">
        <f t="shared" si="8"/>
        <v>0</v>
      </c>
      <c r="I57" s="34">
        <f t="shared" si="8"/>
        <v>0</v>
      </c>
      <c r="J57" s="34">
        <f t="shared" si="8"/>
        <v>0</v>
      </c>
      <c r="K57" s="34">
        <f t="shared" si="8"/>
        <v>0</v>
      </c>
      <c r="L57" s="34">
        <f t="shared" si="8"/>
        <v>0</v>
      </c>
      <c r="M57" s="34">
        <f>SUM(M58:M63)</f>
        <v>0</v>
      </c>
    </row>
    <row r="58" spans="1:13" ht="22.5" customHeight="1">
      <c r="A58" s="30"/>
      <c r="B58" s="41" t="s">
        <v>49</v>
      </c>
      <c r="C58" s="36">
        <v>16</v>
      </c>
      <c r="D58" s="36">
        <f t="shared" si="7"/>
        <v>16</v>
      </c>
      <c r="E58" s="36"/>
      <c r="F58" s="36"/>
      <c r="G58" s="36">
        <v>16</v>
      </c>
      <c r="H58" s="36"/>
      <c r="I58" s="36"/>
      <c r="J58" s="36"/>
      <c r="K58" s="36"/>
      <c r="L58" s="36"/>
      <c r="M58" s="36"/>
    </row>
    <row r="59" spans="1:13" ht="61.5" customHeight="1">
      <c r="A59" s="30"/>
      <c r="B59" s="41" t="s">
        <v>50</v>
      </c>
      <c r="C59" s="36">
        <v>1175</v>
      </c>
      <c r="D59" s="36">
        <f t="shared" si="7"/>
        <v>1175</v>
      </c>
      <c r="E59" s="36"/>
      <c r="F59" s="36"/>
      <c r="G59" s="36">
        <v>1175</v>
      </c>
      <c r="H59" s="36"/>
      <c r="I59" s="36"/>
      <c r="J59" s="36"/>
      <c r="K59" s="36"/>
      <c r="L59" s="36"/>
      <c r="M59" s="36"/>
    </row>
    <row r="60" spans="1:13" ht="45" customHeight="1">
      <c r="A60" s="30"/>
      <c r="B60" s="41" t="s">
        <v>51</v>
      </c>
      <c r="C60" s="36">
        <v>9</v>
      </c>
      <c r="D60" s="36">
        <f t="shared" si="7"/>
        <v>9</v>
      </c>
      <c r="E60" s="36"/>
      <c r="F60" s="36"/>
      <c r="G60" s="36">
        <v>9</v>
      </c>
      <c r="H60" s="36"/>
      <c r="I60" s="36"/>
      <c r="J60" s="36"/>
      <c r="K60" s="36"/>
      <c r="L60" s="36"/>
      <c r="M60" s="36"/>
    </row>
    <row r="61" spans="1:13" ht="24" customHeight="1">
      <c r="A61" s="30"/>
      <c r="B61" s="41" t="s">
        <v>54</v>
      </c>
      <c r="C61" s="36">
        <v>121</v>
      </c>
      <c r="D61" s="36">
        <f t="shared" si="7"/>
        <v>121</v>
      </c>
      <c r="E61" s="36"/>
      <c r="F61" s="36"/>
      <c r="G61" s="36">
        <v>121</v>
      </c>
      <c r="H61" s="36"/>
      <c r="I61" s="36"/>
      <c r="J61" s="36"/>
      <c r="K61" s="36"/>
      <c r="L61" s="36"/>
      <c r="M61" s="36"/>
    </row>
    <row r="62" spans="1:13" ht="31.5">
      <c r="A62" s="30"/>
      <c r="B62" s="41" t="s">
        <v>52</v>
      </c>
      <c r="C62" s="36">
        <v>108</v>
      </c>
      <c r="D62" s="36">
        <f t="shared" si="7"/>
        <v>108</v>
      </c>
      <c r="E62" s="36"/>
      <c r="F62" s="36"/>
      <c r="G62" s="36">
        <v>108</v>
      </c>
      <c r="H62" s="36"/>
      <c r="I62" s="36"/>
      <c r="J62" s="36"/>
      <c r="K62" s="36"/>
      <c r="L62" s="36"/>
      <c r="M62" s="36"/>
    </row>
    <row r="63" spans="1:13" ht="47.25">
      <c r="A63" s="30"/>
      <c r="B63" s="41" t="s">
        <v>53</v>
      </c>
      <c r="C63" s="36">
        <v>10</v>
      </c>
      <c r="D63" s="36">
        <f t="shared" si="7"/>
        <v>10</v>
      </c>
      <c r="E63" s="36"/>
      <c r="F63" s="36"/>
      <c r="G63" s="36">
        <v>10</v>
      </c>
      <c r="H63" s="36"/>
      <c r="I63" s="36"/>
      <c r="J63" s="36"/>
      <c r="K63" s="36"/>
      <c r="L63" s="36"/>
      <c r="M63" s="36"/>
    </row>
    <row r="64" spans="1:13" s="3" customFormat="1">
      <c r="A64" s="30" t="s">
        <v>55</v>
      </c>
      <c r="B64" s="31" t="s">
        <v>56</v>
      </c>
      <c r="C64" s="34">
        <f>SUM(C65:C70)</f>
        <v>18503</v>
      </c>
      <c r="D64" s="34">
        <f t="shared" si="7"/>
        <v>0</v>
      </c>
      <c r="E64" s="34">
        <f t="shared" ref="E64:L64" si="9">SUM(E65:E70)</f>
        <v>0</v>
      </c>
      <c r="F64" s="34">
        <f t="shared" si="9"/>
        <v>0</v>
      </c>
      <c r="G64" s="34">
        <f t="shared" si="9"/>
        <v>0</v>
      </c>
      <c r="H64" s="34">
        <f t="shared" si="9"/>
        <v>0</v>
      </c>
      <c r="I64" s="34">
        <f t="shared" si="9"/>
        <v>0</v>
      </c>
      <c r="J64" s="34">
        <f t="shared" si="9"/>
        <v>0</v>
      </c>
      <c r="K64" s="34">
        <f t="shared" si="9"/>
        <v>0</v>
      </c>
      <c r="L64" s="34">
        <f t="shared" si="9"/>
        <v>0</v>
      </c>
      <c r="M64" s="34">
        <f>SUM(M65:M70)</f>
        <v>0</v>
      </c>
    </row>
    <row r="65" spans="1:13">
      <c r="A65" s="38"/>
      <c r="B65" s="41" t="s">
        <v>57</v>
      </c>
      <c r="C65" s="36">
        <v>3351</v>
      </c>
      <c r="D65" s="36"/>
      <c r="E65" s="36"/>
      <c r="F65" s="36"/>
      <c r="G65" s="36"/>
      <c r="H65" s="36"/>
      <c r="I65" s="36"/>
      <c r="J65" s="36"/>
      <c r="K65" s="36"/>
      <c r="L65" s="36"/>
      <c r="M65" s="36"/>
    </row>
    <row r="66" spans="1:13">
      <c r="A66" s="38"/>
      <c r="B66" s="41" t="s">
        <v>58</v>
      </c>
      <c r="C66" s="36">
        <v>4453</v>
      </c>
      <c r="D66" s="36"/>
      <c r="E66" s="36"/>
      <c r="F66" s="36"/>
      <c r="G66" s="36"/>
      <c r="H66" s="36"/>
      <c r="I66" s="36"/>
      <c r="J66" s="36"/>
      <c r="K66" s="36"/>
      <c r="L66" s="36"/>
      <c r="M66" s="36"/>
    </row>
    <row r="67" spans="1:13">
      <c r="A67" s="38"/>
      <c r="B67" s="41" t="s">
        <v>59</v>
      </c>
      <c r="C67" s="36">
        <v>9196</v>
      </c>
      <c r="D67" s="36"/>
      <c r="E67" s="36"/>
      <c r="F67" s="36"/>
      <c r="G67" s="36"/>
      <c r="H67" s="36"/>
      <c r="I67" s="36"/>
      <c r="J67" s="36"/>
      <c r="K67" s="36"/>
      <c r="L67" s="36"/>
      <c r="M67" s="36"/>
    </row>
    <row r="68" spans="1:13" ht="31.5">
      <c r="A68" s="38"/>
      <c r="B68" s="41" t="s">
        <v>150</v>
      </c>
      <c r="C68" s="36">
        <v>574</v>
      </c>
      <c r="D68" s="36"/>
      <c r="E68" s="36"/>
      <c r="F68" s="36"/>
      <c r="G68" s="36"/>
      <c r="H68" s="36"/>
      <c r="I68" s="36"/>
      <c r="J68" s="36"/>
      <c r="K68" s="36"/>
      <c r="L68" s="36"/>
      <c r="M68" s="36"/>
    </row>
    <row r="69" spans="1:13">
      <c r="A69" s="38"/>
      <c r="B69" s="41" t="s">
        <v>151</v>
      </c>
      <c r="C69" s="36">
        <v>174</v>
      </c>
      <c r="D69" s="36"/>
      <c r="E69" s="36"/>
      <c r="F69" s="36"/>
      <c r="G69" s="36"/>
      <c r="H69" s="36"/>
      <c r="I69" s="36"/>
      <c r="J69" s="36"/>
      <c r="K69" s="36"/>
      <c r="L69" s="36"/>
      <c r="M69" s="36"/>
    </row>
    <row r="70" spans="1:13">
      <c r="A70" s="38"/>
      <c r="B70" s="35" t="s">
        <v>60</v>
      </c>
      <c r="C70" s="36">
        <v>755</v>
      </c>
      <c r="D70" s="36"/>
      <c r="E70" s="36"/>
      <c r="F70" s="36"/>
      <c r="G70" s="36"/>
      <c r="H70" s="36"/>
      <c r="I70" s="36"/>
      <c r="J70" s="36"/>
      <c r="K70" s="36"/>
      <c r="L70" s="36"/>
      <c r="M70" s="36"/>
    </row>
    <row r="71" spans="1:13" s="3" customFormat="1">
      <c r="A71" s="30" t="s">
        <v>61</v>
      </c>
      <c r="B71" s="31" t="s">
        <v>62</v>
      </c>
      <c r="C71" s="34">
        <f>C72+C73</f>
        <v>2455</v>
      </c>
      <c r="D71" s="34">
        <f t="shared" ref="D71:L71" si="10">D72+D73</f>
        <v>0</v>
      </c>
      <c r="E71" s="34">
        <f t="shared" si="10"/>
        <v>0</v>
      </c>
      <c r="F71" s="34">
        <f t="shared" si="10"/>
        <v>0</v>
      </c>
      <c r="G71" s="34">
        <f t="shared" si="10"/>
        <v>0</v>
      </c>
      <c r="H71" s="34">
        <f t="shared" si="10"/>
        <v>0</v>
      </c>
      <c r="I71" s="34">
        <f t="shared" si="10"/>
        <v>0</v>
      </c>
      <c r="J71" s="34">
        <f t="shared" si="10"/>
        <v>0</v>
      </c>
      <c r="K71" s="34">
        <f t="shared" si="10"/>
        <v>0</v>
      </c>
      <c r="L71" s="34">
        <f t="shared" si="10"/>
        <v>0</v>
      </c>
      <c r="M71" s="34">
        <f>M72+M73</f>
        <v>0</v>
      </c>
    </row>
    <row r="72" spans="1:13">
      <c r="A72" s="38"/>
      <c r="B72" s="41" t="s">
        <v>63</v>
      </c>
      <c r="C72" s="36">
        <v>1325</v>
      </c>
      <c r="D72" s="36"/>
      <c r="E72" s="36"/>
      <c r="F72" s="36"/>
      <c r="G72" s="36"/>
      <c r="H72" s="36"/>
      <c r="I72" s="36"/>
      <c r="J72" s="36"/>
      <c r="K72" s="36"/>
      <c r="L72" s="36"/>
      <c r="M72" s="36"/>
    </row>
    <row r="73" spans="1:13">
      <c r="A73" s="38"/>
      <c r="B73" s="41" t="s">
        <v>64</v>
      </c>
      <c r="C73" s="36">
        <v>1130</v>
      </c>
      <c r="D73" s="36"/>
      <c r="E73" s="36"/>
      <c r="F73" s="36"/>
      <c r="G73" s="36"/>
      <c r="H73" s="36"/>
      <c r="I73" s="36"/>
      <c r="J73" s="36"/>
      <c r="K73" s="36"/>
      <c r="L73" s="36"/>
      <c r="M73" s="36"/>
    </row>
    <row r="74" spans="1:13">
      <c r="A74" s="38"/>
      <c r="B74" s="48" t="s">
        <v>66</v>
      </c>
      <c r="C74" s="36"/>
      <c r="D74" s="36"/>
      <c r="E74" s="36"/>
      <c r="F74" s="36"/>
      <c r="G74" s="36"/>
      <c r="H74" s="36"/>
      <c r="I74" s="36"/>
      <c r="J74" s="36"/>
      <c r="K74" s="36"/>
      <c r="L74" s="36"/>
      <c r="M74" s="36"/>
    </row>
    <row r="75" spans="1:13" ht="31.5">
      <c r="A75" s="38"/>
      <c r="B75" s="45" t="s">
        <v>65</v>
      </c>
      <c r="C75" s="36"/>
      <c r="D75" s="36"/>
      <c r="E75" s="36"/>
      <c r="F75" s="36"/>
      <c r="G75" s="36"/>
      <c r="H75" s="36"/>
      <c r="I75" s="36"/>
      <c r="J75" s="36"/>
      <c r="K75" s="36"/>
      <c r="L75" s="36"/>
      <c r="M75" s="36"/>
    </row>
    <row r="76" spans="1:13" s="3" customFormat="1">
      <c r="A76" s="30" t="s">
        <v>67</v>
      </c>
      <c r="B76" s="31" t="s">
        <v>68</v>
      </c>
      <c r="C76" s="34"/>
      <c r="D76" s="36">
        <f>SUM(E76:K76)</f>
        <v>0</v>
      </c>
      <c r="E76" s="34"/>
      <c r="F76" s="34"/>
      <c r="G76" s="34"/>
      <c r="H76" s="34"/>
      <c r="I76" s="34"/>
      <c r="J76" s="34"/>
      <c r="K76" s="34"/>
      <c r="L76" s="34"/>
      <c r="M76" s="34"/>
    </row>
    <row r="77" spans="1:13" s="3" customFormat="1">
      <c r="A77" s="30" t="s">
        <v>69</v>
      </c>
      <c r="B77" s="31" t="s">
        <v>70</v>
      </c>
      <c r="C77" s="34">
        <f>SUM(C78:C79)</f>
        <v>1320</v>
      </c>
      <c r="D77" s="34">
        <f t="shared" ref="D77:L77" si="11">SUM(D78:D79)</f>
        <v>0</v>
      </c>
      <c r="E77" s="34">
        <f t="shared" si="11"/>
        <v>0</v>
      </c>
      <c r="F77" s="34">
        <f t="shared" si="11"/>
        <v>0</v>
      </c>
      <c r="G77" s="34">
        <f t="shared" si="11"/>
        <v>0</v>
      </c>
      <c r="H77" s="34">
        <f t="shared" si="11"/>
        <v>0</v>
      </c>
      <c r="I77" s="34">
        <f t="shared" si="11"/>
        <v>0</v>
      </c>
      <c r="J77" s="34">
        <f t="shared" si="11"/>
        <v>0</v>
      </c>
      <c r="K77" s="34">
        <f t="shared" si="11"/>
        <v>0</v>
      </c>
      <c r="L77" s="34">
        <f t="shared" si="11"/>
        <v>0</v>
      </c>
      <c r="M77" s="34">
        <f>SUM(M78:M79)</f>
        <v>0</v>
      </c>
    </row>
    <row r="78" spans="1:13" s="3" customFormat="1">
      <c r="A78" s="38"/>
      <c r="B78" s="35" t="s">
        <v>71</v>
      </c>
      <c r="C78" s="34"/>
      <c r="D78" s="36"/>
      <c r="E78" s="34"/>
      <c r="F78" s="34"/>
      <c r="G78" s="34"/>
      <c r="H78" s="34"/>
      <c r="I78" s="34"/>
      <c r="J78" s="34"/>
      <c r="K78" s="34"/>
      <c r="L78" s="34"/>
      <c r="M78" s="34"/>
    </row>
    <row r="79" spans="1:13" s="3" customFormat="1">
      <c r="A79" s="38"/>
      <c r="B79" s="35" t="s">
        <v>72</v>
      </c>
      <c r="C79" s="36">
        <v>1320</v>
      </c>
      <c r="D79" s="36"/>
      <c r="E79" s="36"/>
      <c r="F79" s="36"/>
      <c r="G79" s="36"/>
      <c r="H79" s="36"/>
      <c r="I79" s="36"/>
      <c r="J79" s="36"/>
      <c r="K79" s="36"/>
      <c r="L79" s="34"/>
      <c r="M79" s="34"/>
    </row>
    <row r="80" spans="1:13" s="3" customFormat="1" ht="31.5">
      <c r="A80" s="30" t="s">
        <v>73</v>
      </c>
      <c r="B80" s="31" t="s">
        <v>74</v>
      </c>
      <c r="C80" s="34">
        <v>121</v>
      </c>
      <c r="D80" s="34">
        <f t="shared" ref="D80:D114" si="12">SUM(E80:K80)</f>
        <v>121</v>
      </c>
      <c r="E80" s="34"/>
      <c r="F80" s="34"/>
      <c r="G80" s="34">
        <v>121</v>
      </c>
      <c r="H80" s="34"/>
      <c r="I80" s="34"/>
      <c r="J80" s="34"/>
      <c r="K80" s="34"/>
      <c r="L80" s="34"/>
      <c r="M80" s="34"/>
    </row>
    <row r="81" spans="1:13" s="3" customFormat="1" ht="23.25" customHeight="1">
      <c r="A81" s="37">
        <v>3</v>
      </c>
      <c r="B81" s="31" t="s">
        <v>75</v>
      </c>
      <c r="C81" s="34">
        <v>7653</v>
      </c>
      <c r="D81" s="34"/>
      <c r="E81" s="34"/>
      <c r="F81" s="34"/>
      <c r="G81" s="34"/>
      <c r="H81" s="34"/>
      <c r="I81" s="34"/>
      <c r="J81" s="34"/>
      <c r="K81" s="34"/>
      <c r="L81" s="34"/>
      <c r="M81" s="34"/>
    </row>
    <row r="82" spans="1:13" s="3" customFormat="1" ht="42.75" customHeight="1">
      <c r="A82" s="30" t="s">
        <v>76</v>
      </c>
      <c r="B82" s="50" t="s">
        <v>77</v>
      </c>
      <c r="C82" s="34">
        <f t="shared" ref="C82:L82" si="13">C83+C93</f>
        <v>5022</v>
      </c>
      <c r="D82" s="34">
        <f t="shared" si="13"/>
        <v>4188</v>
      </c>
      <c r="E82" s="34">
        <f t="shared" si="13"/>
        <v>0</v>
      </c>
      <c r="F82" s="34">
        <f t="shared" si="13"/>
        <v>1179</v>
      </c>
      <c r="G82" s="34">
        <f t="shared" si="13"/>
        <v>2494</v>
      </c>
      <c r="H82" s="34">
        <f t="shared" si="13"/>
        <v>0</v>
      </c>
      <c r="I82" s="34">
        <f t="shared" si="13"/>
        <v>0</v>
      </c>
      <c r="J82" s="34">
        <f t="shared" si="13"/>
        <v>0</v>
      </c>
      <c r="K82" s="34">
        <f t="shared" si="13"/>
        <v>60</v>
      </c>
      <c r="L82" s="34">
        <f t="shared" si="13"/>
        <v>455</v>
      </c>
      <c r="M82" s="34">
        <f>M83+M93</f>
        <v>455</v>
      </c>
    </row>
    <row r="83" spans="1:13" s="3" customFormat="1" ht="23.25" customHeight="1">
      <c r="A83" s="37">
        <v>1</v>
      </c>
      <c r="B83" s="50" t="s">
        <v>78</v>
      </c>
      <c r="C83" s="34">
        <f t="shared" ref="C83:K83" si="14">C84+C87+C90</f>
        <v>2013</v>
      </c>
      <c r="D83" s="34">
        <f t="shared" si="14"/>
        <v>1179</v>
      </c>
      <c r="E83" s="34">
        <f t="shared" si="14"/>
        <v>0</v>
      </c>
      <c r="F83" s="34">
        <f t="shared" si="14"/>
        <v>1179</v>
      </c>
      <c r="G83" s="34">
        <f t="shared" si="14"/>
        <v>0</v>
      </c>
      <c r="H83" s="34">
        <f t="shared" si="14"/>
        <v>0</v>
      </c>
      <c r="I83" s="34">
        <f t="shared" si="14"/>
        <v>0</v>
      </c>
      <c r="J83" s="34">
        <f t="shared" si="14"/>
        <v>0</v>
      </c>
      <c r="K83" s="34">
        <f t="shared" si="14"/>
        <v>0</v>
      </c>
      <c r="L83" s="34"/>
      <c r="M83" s="34"/>
    </row>
    <row r="84" spans="1:13" ht="42.75" customHeight="1">
      <c r="A84" s="51" t="s">
        <v>79</v>
      </c>
      <c r="B84" s="52" t="s">
        <v>80</v>
      </c>
      <c r="C84" s="36">
        <f>C86</f>
        <v>334</v>
      </c>
      <c r="D84" s="36">
        <f t="shared" si="12"/>
        <v>0</v>
      </c>
      <c r="E84" s="36"/>
      <c r="F84" s="36"/>
      <c r="G84" s="36"/>
      <c r="H84" s="36"/>
      <c r="I84" s="36"/>
      <c r="J84" s="36"/>
      <c r="K84" s="36"/>
      <c r="L84" s="36"/>
      <c r="M84" s="36"/>
    </row>
    <row r="85" spans="1:13" ht="42.75" customHeight="1">
      <c r="A85" s="51"/>
      <c r="B85" s="49" t="s">
        <v>173</v>
      </c>
      <c r="C85" s="36"/>
      <c r="D85" s="36">
        <f t="shared" si="12"/>
        <v>0</v>
      </c>
      <c r="E85" s="36"/>
      <c r="F85" s="36"/>
      <c r="G85" s="36"/>
      <c r="H85" s="36"/>
      <c r="I85" s="36"/>
      <c r="J85" s="36"/>
      <c r="K85" s="36"/>
      <c r="L85" s="36"/>
      <c r="M85" s="36"/>
    </row>
    <row r="86" spans="1:13" ht="31.5">
      <c r="A86" s="89">
        <v>16</v>
      </c>
      <c r="B86" s="52" t="s">
        <v>109</v>
      </c>
      <c r="C86" s="36">
        <v>334</v>
      </c>
      <c r="D86" s="36"/>
      <c r="E86" s="36"/>
      <c r="F86" s="36"/>
      <c r="G86" s="36"/>
      <c r="H86" s="36"/>
      <c r="I86" s="36"/>
      <c r="J86" s="36"/>
      <c r="K86" s="36"/>
      <c r="L86" s="36"/>
      <c r="M86" s="36"/>
    </row>
    <row r="87" spans="1:13" ht="23.25" customHeight="1">
      <c r="A87" s="51" t="s">
        <v>79</v>
      </c>
      <c r="B87" s="52" t="s">
        <v>83</v>
      </c>
      <c r="C87" s="36">
        <f>C89</f>
        <v>500</v>
      </c>
      <c r="D87" s="36">
        <f t="shared" si="12"/>
        <v>0</v>
      </c>
      <c r="E87" s="36"/>
      <c r="F87" s="36"/>
      <c r="G87" s="36"/>
      <c r="H87" s="36"/>
      <c r="I87" s="36"/>
      <c r="J87" s="36"/>
      <c r="K87" s="36"/>
      <c r="L87" s="36"/>
      <c r="M87" s="36"/>
    </row>
    <row r="88" spans="1:13" ht="23.25" customHeight="1">
      <c r="A88" s="51"/>
      <c r="B88" s="49" t="s">
        <v>173</v>
      </c>
      <c r="C88" s="36"/>
      <c r="D88" s="36">
        <f t="shared" si="12"/>
        <v>0</v>
      </c>
      <c r="E88" s="36"/>
      <c r="F88" s="36"/>
      <c r="G88" s="36"/>
      <c r="H88" s="36"/>
      <c r="I88" s="36"/>
      <c r="J88" s="36"/>
      <c r="K88" s="36"/>
      <c r="L88" s="36"/>
      <c r="M88" s="36"/>
    </row>
    <row r="89" spans="1:13">
      <c r="A89" s="89">
        <v>10</v>
      </c>
      <c r="B89" s="52" t="s">
        <v>103</v>
      </c>
      <c r="C89" s="36">
        <v>500</v>
      </c>
      <c r="D89" s="36"/>
      <c r="E89" s="36"/>
      <c r="F89" s="36"/>
      <c r="G89" s="36"/>
      <c r="H89" s="36"/>
      <c r="I89" s="36"/>
      <c r="J89" s="36"/>
      <c r="K89" s="36"/>
      <c r="L89" s="36"/>
      <c r="M89" s="36"/>
    </row>
    <row r="90" spans="1:13" ht="23.25" customHeight="1">
      <c r="A90" s="51" t="s">
        <v>79</v>
      </c>
      <c r="B90" s="52" t="s">
        <v>84</v>
      </c>
      <c r="C90" s="36">
        <f>C91+C92</f>
        <v>1179</v>
      </c>
      <c r="D90" s="36">
        <f t="shared" ref="D90:K90" si="15">D91+D92</f>
        <v>1179</v>
      </c>
      <c r="E90" s="36">
        <f t="shared" si="15"/>
        <v>0</v>
      </c>
      <c r="F90" s="36">
        <f t="shared" si="15"/>
        <v>1179</v>
      </c>
      <c r="G90" s="36">
        <f t="shared" si="15"/>
        <v>0</v>
      </c>
      <c r="H90" s="36">
        <f t="shared" si="15"/>
        <v>0</v>
      </c>
      <c r="I90" s="36">
        <f t="shared" si="15"/>
        <v>0</v>
      </c>
      <c r="J90" s="36">
        <f t="shared" si="15"/>
        <v>0</v>
      </c>
      <c r="K90" s="36">
        <f t="shared" si="15"/>
        <v>0</v>
      </c>
      <c r="L90" s="36"/>
      <c r="M90" s="36"/>
    </row>
    <row r="91" spans="1:13" ht="23.25" customHeight="1">
      <c r="A91" s="51"/>
      <c r="B91" s="49" t="s">
        <v>81</v>
      </c>
      <c r="C91" s="36">
        <v>779</v>
      </c>
      <c r="D91" s="36">
        <f t="shared" si="12"/>
        <v>779</v>
      </c>
      <c r="E91" s="36"/>
      <c r="F91" s="36">
        <v>779</v>
      </c>
      <c r="G91" s="36"/>
      <c r="H91" s="36"/>
      <c r="I91" s="36"/>
      <c r="J91" s="36"/>
      <c r="K91" s="36"/>
      <c r="L91" s="36"/>
      <c r="M91" s="36"/>
    </row>
    <row r="92" spans="1:13" ht="23.25" customHeight="1">
      <c r="A92" s="51"/>
      <c r="B92" s="49" t="s">
        <v>82</v>
      </c>
      <c r="C92" s="36">
        <v>400</v>
      </c>
      <c r="D92" s="36">
        <f t="shared" si="12"/>
        <v>400</v>
      </c>
      <c r="E92" s="36"/>
      <c r="F92" s="36">
        <v>400</v>
      </c>
      <c r="G92" s="36"/>
      <c r="H92" s="36"/>
      <c r="I92" s="36"/>
      <c r="J92" s="36"/>
      <c r="K92" s="36"/>
      <c r="L92" s="36"/>
      <c r="M92" s="36"/>
    </row>
    <row r="93" spans="1:13" s="3" customFormat="1" ht="42" customHeight="1">
      <c r="A93" s="37">
        <v>2</v>
      </c>
      <c r="B93" s="50" t="s">
        <v>85</v>
      </c>
      <c r="C93" s="34">
        <f>C94+C95+C101</f>
        <v>3009</v>
      </c>
      <c r="D93" s="34">
        <f t="shared" ref="D93:L93" si="16">D94+D95+D101</f>
        <v>3009</v>
      </c>
      <c r="E93" s="34">
        <f t="shared" si="16"/>
        <v>0</v>
      </c>
      <c r="F93" s="34">
        <f t="shared" si="16"/>
        <v>0</v>
      </c>
      <c r="G93" s="34">
        <f t="shared" si="16"/>
        <v>2494</v>
      </c>
      <c r="H93" s="34">
        <f t="shared" si="16"/>
        <v>0</v>
      </c>
      <c r="I93" s="34">
        <f t="shared" si="16"/>
        <v>0</v>
      </c>
      <c r="J93" s="34">
        <f t="shared" si="16"/>
        <v>0</v>
      </c>
      <c r="K93" s="34">
        <f t="shared" si="16"/>
        <v>60</v>
      </c>
      <c r="L93" s="34">
        <f t="shared" si="16"/>
        <v>455</v>
      </c>
      <c r="M93" s="34">
        <f>M94+M95+M101</f>
        <v>455</v>
      </c>
    </row>
    <row r="94" spans="1:13" ht="23.25" customHeight="1">
      <c r="A94" s="67" t="s">
        <v>79</v>
      </c>
      <c r="B94" s="52" t="s">
        <v>86</v>
      </c>
      <c r="C94" s="36">
        <v>455</v>
      </c>
      <c r="D94" s="36">
        <f>SUM(E94:L94)</f>
        <v>455</v>
      </c>
      <c r="E94" s="36"/>
      <c r="F94" s="36"/>
      <c r="G94" s="36"/>
      <c r="H94" s="36"/>
      <c r="I94" s="36"/>
      <c r="J94" s="36"/>
      <c r="K94" s="36"/>
      <c r="L94" s="36">
        <v>455</v>
      </c>
      <c r="M94" s="36">
        <v>455</v>
      </c>
    </row>
    <row r="95" spans="1:13">
      <c r="A95" s="67" t="s">
        <v>79</v>
      </c>
      <c r="B95" s="52" t="s">
        <v>87</v>
      </c>
      <c r="C95" s="36">
        <v>2494</v>
      </c>
      <c r="D95" s="36">
        <f t="shared" si="12"/>
        <v>2494</v>
      </c>
      <c r="E95" s="36"/>
      <c r="F95" s="36"/>
      <c r="G95" s="36">
        <v>2494</v>
      </c>
      <c r="H95" s="36"/>
      <c r="I95" s="36"/>
      <c r="J95" s="36"/>
      <c r="K95" s="36"/>
      <c r="L95" s="36"/>
      <c r="M95" s="36"/>
    </row>
    <row r="96" spans="1:13">
      <c r="A96" s="67" t="s">
        <v>88</v>
      </c>
      <c r="B96" s="52" t="s">
        <v>89</v>
      </c>
      <c r="C96" s="36"/>
      <c r="D96" s="36">
        <f t="shared" si="12"/>
        <v>0</v>
      </c>
      <c r="E96" s="36"/>
      <c r="F96" s="36"/>
      <c r="G96" s="36"/>
      <c r="H96" s="36"/>
      <c r="I96" s="36"/>
      <c r="J96" s="36"/>
      <c r="K96" s="36"/>
      <c r="L96" s="36"/>
      <c r="M96" s="36"/>
    </row>
    <row r="97" spans="1:13" ht="31.5">
      <c r="A97" s="67" t="s">
        <v>88</v>
      </c>
      <c r="B97" s="52" t="s">
        <v>90</v>
      </c>
      <c r="C97" s="36">
        <v>1025</v>
      </c>
      <c r="D97" s="36">
        <f t="shared" si="12"/>
        <v>1025</v>
      </c>
      <c r="E97" s="36"/>
      <c r="F97" s="36"/>
      <c r="G97" s="36">
        <v>1025</v>
      </c>
      <c r="H97" s="36"/>
      <c r="I97" s="36"/>
      <c r="J97" s="36"/>
      <c r="K97" s="36"/>
      <c r="L97" s="36"/>
      <c r="M97" s="36"/>
    </row>
    <row r="98" spans="1:13">
      <c r="A98" s="67" t="s">
        <v>88</v>
      </c>
      <c r="B98" s="52" t="s">
        <v>91</v>
      </c>
      <c r="C98" s="36">
        <f>C99+C100</f>
        <v>1469</v>
      </c>
      <c r="D98" s="36">
        <f t="shared" si="12"/>
        <v>1469</v>
      </c>
      <c r="E98" s="36"/>
      <c r="F98" s="36"/>
      <c r="G98" s="36">
        <v>1469</v>
      </c>
      <c r="H98" s="36"/>
      <c r="I98" s="36"/>
      <c r="J98" s="36"/>
      <c r="K98" s="36"/>
      <c r="L98" s="36"/>
      <c r="M98" s="36"/>
    </row>
    <row r="99" spans="1:13">
      <c r="A99" s="67"/>
      <c r="B99" s="44" t="s">
        <v>92</v>
      </c>
      <c r="C99" s="36"/>
      <c r="D99" s="36">
        <f t="shared" si="12"/>
        <v>0</v>
      </c>
      <c r="E99" s="36"/>
      <c r="F99" s="36"/>
      <c r="G99" s="36"/>
      <c r="H99" s="36"/>
      <c r="I99" s="36"/>
      <c r="J99" s="36"/>
      <c r="K99" s="36"/>
      <c r="L99" s="36"/>
      <c r="M99" s="36"/>
    </row>
    <row r="100" spans="1:13" ht="47.25">
      <c r="A100" s="67"/>
      <c r="B100" s="41" t="s">
        <v>50</v>
      </c>
      <c r="C100" s="36">
        <v>1469</v>
      </c>
      <c r="D100" s="36">
        <f t="shared" si="12"/>
        <v>1469</v>
      </c>
      <c r="E100" s="36"/>
      <c r="F100" s="36"/>
      <c r="G100" s="36">
        <v>1469</v>
      </c>
      <c r="H100" s="36"/>
      <c r="I100" s="36"/>
      <c r="J100" s="36"/>
      <c r="K100" s="36"/>
      <c r="L100" s="36"/>
      <c r="M100" s="36"/>
    </row>
    <row r="101" spans="1:13">
      <c r="A101" s="53" t="s">
        <v>79</v>
      </c>
      <c r="B101" s="52" t="s">
        <v>93</v>
      </c>
      <c r="C101" s="36">
        <v>60</v>
      </c>
      <c r="D101" s="36">
        <f t="shared" si="12"/>
        <v>60</v>
      </c>
      <c r="E101" s="36"/>
      <c r="F101" s="36"/>
      <c r="G101" s="36"/>
      <c r="H101" s="36"/>
      <c r="I101" s="36"/>
      <c r="J101" s="36"/>
      <c r="K101" s="36">
        <v>60</v>
      </c>
      <c r="L101" s="36"/>
      <c r="M101" s="36"/>
    </row>
    <row r="102" spans="1:13">
      <c r="A102" s="88" t="s">
        <v>138</v>
      </c>
      <c r="B102" s="31" t="s">
        <v>209</v>
      </c>
      <c r="C102" s="34">
        <f>SUM(C103:C103)</f>
        <v>15174</v>
      </c>
      <c r="D102" s="36"/>
      <c r="E102" s="36"/>
      <c r="F102" s="36"/>
      <c r="G102" s="36"/>
      <c r="H102" s="36"/>
      <c r="I102" s="36"/>
      <c r="J102" s="36"/>
      <c r="K102" s="36"/>
      <c r="L102" s="36"/>
      <c r="M102" s="36"/>
    </row>
    <row r="103" spans="1:13" s="94" customFormat="1" ht="47.25">
      <c r="A103" s="91">
        <v>4</v>
      </c>
      <c r="B103" s="92" t="s">
        <v>210</v>
      </c>
      <c r="C103" s="93">
        <f>11509+90+314+2761+500</f>
        <v>15174</v>
      </c>
      <c r="D103" s="93"/>
      <c r="E103" s="93"/>
      <c r="F103" s="93"/>
      <c r="G103" s="93"/>
      <c r="H103" s="93"/>
      <c r="I103" s="93"/>
      <c r="J103" s="93"/>
      <c r="K103" s="93"/>
      <c r="L103" s="93"/>
      <c r="M103" s="93"/>
    </row>
    <row r="104" spans="1:13" s="3" customFormat="1">
      <c r="A104" s="90" t="s">
        <v>207</v>
      </c>
      <c r="B104" s="50" t="s">
        <v>208</v>
      </c>
      <c r="C104" s="34">
        <v>10344</v>
      </c>
      <c r="D104" s="34"/>
      <c r="E104" s="34"/>
      <c r="F104" s="34"/>
      <c r="G104" s="34"/>
      <c r="H104" s="34"/>
      <c r="I104" s="34"/>
      <c r="J104" s="34"/>
      <c r="K104" s="34"/>
      <c r="L104" s="34"/>
      <c r="M104" s="34"/>
    </row>
    <row r="105" spans="1:13" s="3" customFormat="1">
      <c r="A105" s="54" t="s">
        <v>122</v>
      </c>
      <c r="B105" s="55" t="s">
        <v>152</v>
      </c>
      <c r="C105" s="33"/>
      <c r="D105" s="36">
        <f t="shared" si="12"/>
        <v>0</v>
      </c>
      <c r="E105" s="33"/>
      <c r="F105" s="56"/>
      <c r="G105" s="56"/>
      <c r="H105" s="56"/>
      <c r="I105" s="56"/>
      <c r="J105" s="56"/>
      <c r="K105" s="56"/>
      <c r="L105" s="56"/>
      <c r="M105" s="56"/>
    </row>
    <row r="106" spans="1:13" s="3" customFormat="1">
      <c r="A106" s="57">
        <v>1</v>
      </c>
      <c r="B106" s="55" t="s">
        <v>153</v>
      </c>
      <c r="C106" s="32"/>
      <c r="D106" s="36">
        <f t="shared" si="12"/>
        <v>0</v>
      </c>
      <c r="E106" s="56"/>
      <c r="F106" s="56"/>
      <c r="G106" s="56"/>
      <c r="H106" s="56"/>
      <c r="I106" s="56"/>
      <c r="J106" s="56"/>
      <c r="K106" s="56"/>
      <c r="L106" s="56"/>
      <c r="M106" s="56"/>
    </row>
    <row r="107" spans="1:13" s="3" customFormat="1">
      <c r="A107" s="57">
        <v>2</v>
      </c>
      <c r="B107" s="55" t="s">
        <v>154</v>
      </c>
      <c r="C107" s="32"/>
      <c r="D107" s="36">
        <f t="shared" si="12"/>
        <v>0</v>
      </c>
      <c r="E107" s="56"/>
      <c r="F107" s="56"/>
      <c r="G107" s="56"/>
      <c r="H107" s="56"/>
      <c r="I107" s="56"/>
      <c r="J107" s="56"/>
      <c r="K107" s="56"/>
      <c r="L107" s="56"/>
      <c r="M107" s="56"/>
    </row>
    <row r="108" spans="1:13" s="3" customFormat="1">
      <c r="A108" s="30" t="s">
        <v>123</v>
      </c>
      <c r="B108" s="31" t="s">
        <v>155</v>
      </c>
      <c r="C108" s="32"/>
      <c r="D108" s="36">
        <f t="shared" si="12"/>
        <v>0</v>
      </c>
      <c r="E108" s="56"/>
      <c r="F108" s="56"/>
      <c r="G108" s="56"/>
      <c r="H108" s="56"/>
      <c r="I108" s="56"/>
      <c r="J108" s="56"/>
      <c r="K108" s="56"/>
      <c r="L108" s="56"/>
      <c r="M108" s="56"/>
    </row>
    <row r="109" spans="1:13" s="3" customFormat="1">
      <c r="A109" s="37">
        <v>1</v>
      </c>
      <c r="B109" s="31" t="s">
        <v>156</v>
      </c>
      <c r="C109" s="32"/>
      <c r="D109" s="36">
        <f t="shared" si="12"/>
        <v>0</v>
      </c>
      <c r="E109" s="32"/>
      <c r="F109" s="56"/>
      <c r="G109" s="56"/>
      <c r="H109" s="56"/>
      <c r="I109" s="56"/>
      <c r="J109" s="56"/>
      <c r="K109" s="56"/>
      <c r="L109" s="56"/>
      <c r="M109" s="56"/>
    </row>
    <row r="110" spans="1:13">
      <c r="A110" s="38"/>
      <c r="B110" s="58" t="s">
        <v>157</v>
      </c>
      <c r="C110" s="59"/>
      <c r="D110" s="36">
        <f t="shared" si="12"/>
        <v>0</v>
      </c>
      <c r="E110" s="59"/>
      <c r="F110" s="60"/>
      <c r="G110" s="60"/>
      <c r="H110" s="60"/>
      <c r="I110" s="60"/>
      <c r="J110" s="60"/>
      <c r="K110" s="60"/>
      <c r="L110" s="60"/>
      <c r="M110" s="60"/>
    </row>
    <row r="111" spans="1:13">
      <c r="A111" s="38"/>
      <c r="B111" s="49" t="s">
        <v>158</v>
      </c>
      <c r="C111" s="59"/>
      <c r="D111" s="36">
        <f t="shared" si="12"/>
        <v>0</v>
      </c>
      <c r="E111" s="60"/>
      <c r="F111" s="60"/>
      <c r="G111" s="60"/>
      <c r="H111" s="60"/>
      <c r="I111" s="60"/>
      <c r="J111" s="60"/>
      <c r="K111" s="60"/>
      <c r="L111" s="60"/>
      <c r="M111" s="60"/>
    </row>
    <row r="112" spans="1:13" s="3" customFormat="1">
      <c r="A112" s="37">
        <v>2</v>
      </c>
      <c r="B112" s="50" t="s">
        <v>154</v>
      </c>
      <c r="C112" s="33"/>
      <c r="D112" s="36">
        <f t="shared" si="12"/>
        <v>0</v>
      </c>
      <c r="E112" s="56"/>
      <c r="F112" s="56"/>
      <c r="G112" s="56"/>
      <c r="H112" s="56"/>
      <c r="I112" s="56"/>
      <c r="J112" s="56"/>
      <c r="K112" s="56"/>
      <c r="L112" s="56"/>
      <c r="M112" s="56"/>
    </row>
    <row r="113" spans="1:13" s="3" customFormat="1">
      <c r="A113" s="30" t="s">
        <v>124</v>
      </c>
      <c r="B113" s="50" t="s">
        <v>159</v>
      </c>
      <c r="C113" s="33"/>
      <c r="D113" s="36">
        <f t="shared" si="12"/>
        <v>0</v>
      </c>
      <c r="E113" s="56"/>
      <c r="F113" s="56"/>
      <c r="G113" s="56"/>
      <c r="H113" s="56"/>
      <c r="I113" s="56"/>
      <c r="J113" s="56"/>
      <c r="K113" s="56"/>
      <c r="L113" s="56"/>
      <c r="M113" s="56"/>
    </row>
    <row r="114" spans="1:13" s="3" customFormat="1">
      <c r="A114" s="30" t="s">
        <v>125</v>
      </c>
      <c r="B114" s="55" t="s">
        <v>160</v>
      </c>
      <c r="C114" s="33"/>
      <c r="D114" s="36">
        <f t="shared" si="12"/>
        <v>0</v>
      </c>
      <c r="E114" s="56"/>
      <c r="F114" s="56"/>
      <c r="G114" s="56"/>
      <c r="H114" s="56"/>
      <c r="I114" s="56"/>
      <c r="J114" s="56"/>
      <c r="K114" s="56"/>
      <c r="L114" s="56"/>
      <c r="M114" s="56"/>
    </row>
    <row r="115" spans="1:13">
      <c r="B115" s="61"/>
      <c r="C115" s="61"/>
    </row>
    <row r="117" spans="1:13">
      <c r="F117" s="62"/>
    </row>
    <row r="118" spans="1:13">
      <c r="F118" s="62"/>
      <c r="G118" s="61"/>
      <c r="H118" s="61"/>
      <c r="I118" s="61"/>
      <c r="J118" s="61"/>
      <c r="K118" s="61"/>
      <c r="L118" s="61"/>
    </row>
    <row r="119" spans="1:13">
      <c r="F119" s="62"/>
      <c r="G119" s="61"/>
      <c r="H119" s="61"/>
      <c r="I119" s="61"/>
      <c r="J119" s="61"/>
      <c r="K119" s="61"/>
      <c r="L119" s="61"/>
    </row>
    <row r="120" spans="1:13">
      <c r="E120" s="61"/>
    </row>
    <row r="122" spans="1:13">
      <c r="D122" s="63"/>
      <c r="E122" s="61"/>
      <c r="F122" s="61"/>
    </row>
  </sheetData>
  <mergeCells count="9">
    <mergeCell ref="K1:M1"/>
    <mergeCell ref="A2:L2"/>
    <mergeCell ref="A3:L3"/>
    <mergeCell ref="A4:B4"/>
    <mergeCell ref="E5:M6"/>
    <mergeCell ref="D5:D7"/>
    <mergeCell ref="A5:A7"/>
    <mergeCell ref="B5:B7"/>
    <mergeCell ref="C5:C7"/>
  </mergeCells>
  <phoneticPr fontId="228" type="noConversion"/>
  <printOptions horizontalCentered="1"/>
  <pageMargins left="0.24" right="0.19685039370078741" top="0.19685039370078741" bottom="0.19685039370078741" header="0.19685039370078741" footer="0.19685039370078741"/>
  <pageSetup paperSize="9" scale="68"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view="pageBreakPreview" zoomScaleNormal="100" zoomScaleSheetLayoutView="100" workbookViewId="0">
      <selection activeCell="C10" sqref="C10"/>
    </sheetView>
  </sheetViews>
  <sheetFormatPr defaultRowHeight="15"/>
  <cols>
    <col min="1" max="1" width="38.140625" customWidth="1"/>
    <col min="2" max="2" width="18" customWidth="1"/>
    <col min="3" max="3" width="36.5703125" customWidth="1"/>
    <col min="4" max="4" width="19.5703125" customWidth="1"/>
  </cols>
  <sheetData>
    <row r="1" spans="1:4">
      <c r="A1" s="1"/>
      <c r="B1" s="1"/>
      <c r="C1" s="1"/>
      <c r="D1" s="150"/>
    </row>
    <row r="2" spans="1:4" ht="18.75">
      <c r="A2" s="401" t="s">
        <v>284</v>
      </c>
      <c r="B2" s="401"/>
      <c r="C2" s="401"/>
      <c r="D2" s="401"/>
    </row>
    <row r="3" spans="1:4">
      <c r="A3" s="402" t="e">
        <f>#REF!</f>
        <v>#REF!</v>
      </c>
      <c r="B3" s="402"/>
      <c r="C3" s="402"/>
      <c r="D3" s="402"/>
    </row>
    <row r="4" spans="1:4">
      <c r="A4" s="149"/>
      <c r="B4" s="149"/>
      <c r="C4" s="149"/>
      <c r="D4" s="149"/>
    </row>
    <row r="5" spans="1:4">
      <c r="A5" s="1"/>
      <c r="B5" s="1"/>
      <c r="C5" s="403" t="s">
        <v>215</v>
      </c>
      <c r="D5" s="403"/>
    </row>
    <row r="6" spans="1:4" ht="42.6" customHeight="1">
      <c r="A6" s="29" t="s">
        <v>219</v>
      </c>
      <c r="B6" s="29" t="s">
        <v>275</v>
      </c>
      <c r="C6" s="29" t="s">
        <v>220</v>
      </c>
      <c r="D6" s="104" t="s">
        <v>283</v>
      </c>
    </row>
    <row r="7" spans="1:4" ht="42.6" customHeight="1">
      <c r="A7" s="29" t="s">
        <v>273</v>
      </c>
      <c r="B7" s="155">
        <f>B8</f>
        <v>165001</v>
      </c>
      <c r="C7" s="29" t="s">
        <v>289</v>
      </c>
      <c r="D7" s="106">
        <f>D8+D13</f>
        <v>165001</v>
      </c>
    </row>
    <row r="8" spans="1:4" ht="30" customHeight="1">
      <c r="A8" s="100" t="s">
        <v>274</v>
      </c>
      <c r="B8" s="105">
        <f>B9+B11</f>
        <v>165001</v>
      </c>
      <c r="C8" s="100" t="s">
        <v>278</v>
      </c>
      <c r="D8" s="106">
        <f>SUM(D9:D12)</f>
        <v>165001</v>
      </c>
    </row>
    <row r="9" spans="1:4" ht="35.450000000000003" customHeight="1">
      <c r="A9" s="100" t="s">
        <v>276</v>
      </c>
      <c r="B9" s="105">
        <f>B10</f>
        <v>48615</v>
      </c>
      <c r="C9" s="151" t="s">
        <v>279</v>
      </c>
      <c r="D9" s="108">
        <v>12015</v>
      </c>
    </row>
    <row r="10" spans="1:4" ht="35.450000000000003" customHeight="1">
      <c r="A10" s="48" t="s">
        <v>221</v>
      </c>
      <c r="B10" s="156">
        <v>48615</v>
      </c>
      <c r="C10" s="48" t="s">
        <v>280</v>
      </c>
      <c r="D10" s="108">
        <f>152986-3246-D13</f>
        <v>149740</v>
      </c>
    </row>
    <row r="11" spans="1:4" ht="35.450000000000003" customHeight="1">
      <c r="A11" s="100" t="s">
        <v>277</v>
      </c>
      <c r="B11" s="105">
        <f>B12+B13</f>
        <v>116386</v>
      </c>
      <c r="C11" s="151" t="s">
        <v>281</v>
      </c>
      <c r="D11" s="108">
        <v>0</v>
      </c>
    </row>
    <row r="12" spans="1:4" ht="35.450000000000003" customHeight="1">
      <c r="A12" s="151" t="s">
        <v>222</v>
      </c>
      <c r="B12" s="156">
        <v>113680</v>
      </c>
      <c r="C12" s="151" t="s">
        <v>282</v>
      </c>
      <c r="D12" s="108">
        <v>3246</v>
      </c>
    </row>
    <row r="13" spans="1:4" ht="39.6" customHeight="1">
      <c r="A13" s="151" t="s">
        <v>223</v>
      </c>
      <c r="B13" s="156">
        <v>2706</v>
      </c>
      <c r="C13" s="107"/>
      <c r="D13" s="108"/>
    </row>
  </sheetData>
  <mergeCells count="3">
    <mergeCell ref="A2:D2"/>
    <mergeCell ref="A3:D3"/>
    <mergeCell ref="C5:D5"/>
  </mergeCells>
  <pageMargins left="0.59055118110236227" right="0.51181102362204722" top="0.74803149606299213" bottom="0.74803149606299213" header="0.31496062992125984" footer="0.31496062992125984"/>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view="pageBreakPreview" zoomScaleNormal="100" zoomScaleSheetLayoutView="100" workbookViewId="0">
      <selection activeCell="A2" sqref="A2:N2"/>
    </sheetView>
  </sheetViews>
  <sheetFormatPr defaultColWidth="11.42578125" defaultRowHeight="14.25"/>
  <cols>
    <col min="1" max="1" width="7" style="159" customWidth="1"/>
    <col min="2" max="2" width="49.5703125" style="157" customWidth="1"/>
    <col min="3" max="3" width="9.28515625" style="157" hidden="1" customWidth="1"/>
    <col min="4" max="4" width="8.28515625" style="157" hidden="1" customWidth="1"/>
    <col min="5" max="5" width="9.140625" style="157" hidden="1" customWidth="1"/>
    <col min="6" max="6" width="10" style="157" hidden="1" customWidth="1"/>
    <col min="7" max="8" width="14.42578125" style="157" bestFit="1" customWidth="1"/>
    <col min="9" max="10" width="13.42578125" style="157" bestFit="1" customWidth="1"/>
    <col min="11" max="11" width="11.42578125" style="157" customWidth="1"/>
    <col min="12" max="12" width="11.7109375" style="157" customWidth="1"/>
    <col min="13" max="13" width="14.140625" style="157" customWidth="1"/>
    <col min="14" max="14" width="13.140625" style="157" customWidth="1"/>
    <col min="15" max="15" width="11" style="153" hidden="1" customWidth="1"/>
    <col min="16" max="16" width="11.140625" style="157" hidden="1" customWidth="1"/>
    <col min="17" max="17" width="10.42578125" style="174" hidden="1" customWidth="1"/>
    <col min="18" max="18" width="3.140625" style="157" customWidth="1"/>
    <col min="19" max="19" width="12.85546875" style="157" bestFit="1" customWidth="1"/>
    <col min="20" max="16384" width="11.42578125" style="157"/>
  </cols>
  <sheetData>
    <row r="1" spans="1:19" ht="18.75">
      <c r="A1" s="406" t="s">
        <v>329</v>
      </c>
      <c r="B1" s="406"/>
      <c r="C1" s="406"/>
      <c r="D1" s="406"/>
      <c r="E1" s="406"/>
      <c r="F1" s="406"/>
      <c r="G1" s="406"/>
      <c r="H1" s="406"/>
      <c r="I1" s="406"/>
      <c r="J1" s="406"/>
      <c r="K1" s="406"/>
      <c r="L1" s="406"/>
      <c r="M1" s="406"/>
      <c r="N1" s="406"/>
    </row>
    <row r="2" spans="1:19" ht="15">
      <c r="A2" s="407" t="s">
        <v>345</v>
      </c>
      <c r="B2" s="407"/>
      <c r="C2" s="407"/>
      <c r="D2" s="407"/>
      <c r="E2" s="407"/>
      <c r="F2" s="407"/>
      <c r="G2" s="407"/>
      <c r="H2" s="407"/>
      <c r="I2" s="407"/>
      <c r="J2" s="407"/>
      <c r="K2" s="407"/>
      <c r="L2" s="407"/>
      <c r="M2" s="407"/>
      <c r="N2" s="407"/>
    </row>
    <row r="3" spans="1:19" ht="15.75">
      <c r="A3" s="96"/>
      <c r="B3" s="97"/>
      <c r="C3" s="84"/>
      <c r="D3" s="84"/>
      <c r="E3" s="84"/>
      <c r="F3" s="84"/>
      <c r="G3" s="84"/>
      <c r="H3" s="84"/>
      <c r="I3" s="85"/>
      <c r="J3" s="84"/>
      <c r="K3" s="85"/>
      <c r="L3" s="408" t="s">
        <v>217</v>
      </c>
      <c r="M3" s="408"/>
      <c r="N3" s="408"/>
    </row>
    <row r="4" spans="1:19" ht="21" customHeight="1">
      <c r="A4" s="404" t="s">
        <v>187</v>
      </c>
      <c r="B4" s="404" t="s">
        <v>188</v>
      </c>
      <c r="C4" s="409" t="s">
        <v>240</v>
      </c>
      <c r="D4" s="410"/>
      <c r="E4" s="411" t="s">
        <v>243</v>
      </c>
      <c r="F4" s="413" t="s">
        <v>162</v>
      </c>
      <c r="G4" s="411" t="s">
        <v>161</v>
      </c>
      <c r="H4" s="409" t="s">
        <v>133</v>
      </c>
      <c r="I4" s="415"/>
      <c r="J4" s="415"/>
      <c r="K4" s="415"/>
      <c r="L4" s="410"/>
      <c r="M4" s="404" t="s">
        <v>295</v>
      </c>
      <c r="N4" s="404" t="s">
        <v>301</v>
      </c>
    </row>
    <row r="5" spans="1:19" ht="102.75" customHeight="1">
      <c r="A5" s="405"/>
      <c r="B5" s="405"/>
      <c r="C5" s="144" t="s">
        <v>241</v>
      </c>
      <c r="D5" s="144" t="s">
        <v>242</v>
      </c>
      <c r="E5" s="412"/>
      <c r="F5" s="414"/>
      <c r="G5" s="412"/>
      <c r="H5" s="143" t="s">
        <v>296</v>
      </c>
      <c r="I5" s="98" t="s">
        <v>288</v>
      </c>
      <c r="J5" s="144" t="s">
        <v>231</v>
      </c>
      <c r="K5" s="144" t="s">
        <v>244</v>
      </c>
      <c r="L5" s="10" t="s">
        <v>246</v>
      </c>
      <c r="M5" s="405"/>
      <c r="N5" s="405"/>
      <c r="O5" s="153" t="s">
        <v>287</v>
      </c>
    </row>
    <row r="6" spans="1:19" s="158" customFormat="1" ht="12.6" customHeight="1">
      <c r="A6" s="99" t="s">
        <v>3</v>
      </c>
      <c r="B6" s="99" t="s">
        <v>4</v>
      </c>
      <c r="C6" s="95">
        <v>1</v>
      </c>
      <c r="D6" s="95">
        <v>2</v>
      </c>
      <c r="E6" s="95">
        <v>3</v>
      </c>
      <c r="F6" s="152">
        <v>4</v>
      </c>
      <c r="G6" s="95" t="s">
        <v>330</v>
      </c>
      <c r="H6" s="95">
        <v>2</v>
      </c>
      <c r="I6" s="95">
        <v>3</v>
      </c>
      <c r="J6" s="95">
        <v>4</v>
      </c>
      <c r="K6" s="95">
        <v>5</v>
      </c>
      <c r="L6" s="95">
        <v>6</v>
      </c>
      <c r="M6" s="95">
        <v>7</v>
      </c>
      <c r="N6" s="95" t="s">
        <v>331</v>
      </c>
      <c r="O6" s="154"/>
      <c r="Q6" s="175"/>
    </row>
    <row r="7" spans="1:19" s="313" customFormat="1" ht="19.149999999999999" customHeight="1">
      <c r="A7" s="311"/>
      <c r="B7" s="311" t="s">
        <v>336</v>
      </c>
      <c r="C7" s="284"/>
      <c r="D7" s="284"/>
      <c r="E7" s="284"/>
      <c r="F7" s="285"/>
      <c r="G7" s="284">
        <f>G8</f>
        <v>80363.214999999997</v>
      </c>
      <c r="H7" s="284">
        <f t="shared" ref="H7:N7" si="0">H8</f>
        <v>57832</v>
      </c>
      <c r="I7" s="284">
        <f t="shared" si="0"/>
        <v>8495</v>
      </c>
      <c r="J7" s="284">
        <f t="shared" si="0"/>
        <v>5515</v>
      </c>
      <c r="K7" s="284">
        <f t="shared" si="0"/>
        <v>3434</v>
      </c>
      <c r="L7" s="329">
        <f t="shared" si="0"/>
        <v>5087.2150000000001</v>
      </c>
      <c r="M7" s="284">
        <f t="shared" si="0"/>
        <v>1612</v>
      </c>
      <c r="N7" s="329">
        <f t="shared" si="0"/>
        <v>78751.214999999997</v>
      </c>
      <c r="O7" s="312">
        <f>N7-F7</f>
        <v>78751.214999999997</v>
      </c>
      <c r="P7" s="313">
        <f>1211+1061</f>
        <v>2272</v>
      </c>
      <c r="Q7" s="314"/>
    </row>
    <row r="8" spans="1:19" s="313" customFormat="1" ht="19.149999999999999" customHeight="1">
      <c r="A8" s="311" t="s">
        <v>3</v>
      </c>
      <c r="B8" s="315" t="s">
        <v>335</v>
      </c>
      <c r="C8" s="284"/>
      <c r="D8" s="284"/>
      <c r="E8" s="284"/>
      <c r="F8" s="285"/>
      <c r="G8" s="284">
        <f>G9+G29</f>
        <v>80363.214999999997</v>
      </c>
      <c r="H8" s="284">
        <f t="shared" ref="H8:N8" si="1">H9+H29</f>
        <v>57832</v>
      </c>
      <c r="I8" s="284">
        <f t="shared" si="1"/>
        <v>8495</v>
      </c>
      <c r="J8" s="284">
        <f t="shared" si="1"/>
        <v>5515</v>
      </c>
      <c r="K8" s="284">
        <f t="shared" si="1"/>
        <v>3434</v>
      </c>
      <c r="L8" s="329">
        <f t="shared" si="1"/>
        <v>5087.2150000000001</v>
      </c>
      <c r="M8" s="284">
        <f t="shared" si="1"/>
        <v>1612</v>
      </c>
      <c r="N8" s="329">
        <f t="shared" si="1"/>
        <v>78751.214999999997</v>
      </c>
      <c r="O8" s="312"/>
      <c r="Q8" s="314"/>
    </row>
    <row r="9" spans="1:19" s="313" customFormat="1" ht="19.899999999999999" customHeight="1">
      <c r="A9" s="311" t="s">
        <v>5</v>
      </c>
      <c r="B9" s="355" t="s">
        <v>313</v>
      </c>
      <c r="C9" s="284"/>
      <c r="D9" s="284"/>
      <c r="E9" s="284"/>
      <c r="F9" s="285"/>
      <c r="G9" s="284">
        <f>G10+G14+G16+G19+G23+G27</f>
        <v>79967.464999999997</v>
      </c>
      <c r="H9" s="284">
        <f t="shared" ref="H9:N9" si="2">H10+H14+H16+H19+H23+H27</f>
        <v>57832</v>
      </c>
      <c r="I9" s="284">
        <f t="shared" si="2"/>
        <v>8495</v>
      </c>
      <c r="J9" s="284">
        <f t="shared" si="2"/>
        <v>5515</v>
      </c>
      <c r="K9" s="284">
        <f t="shared" si="2"/>
        <v>3434</v>
      </c>
      <c r="L9" s="329">
        <f t="shared" si="2"/>
        <v>4691.4650000000001</v>
      </c>
      <c r="M9" s="284">
        <f t="shared" si="2"/>
        <v>1612</v>
      </c>
      <c r="N9" s="329">
        <f t="shared" si="2"/>
        <v>78355.464999999997</v>
      </c>
      <c r="O9" s="312"/>
      <c r="Q9" s="314"/>
    </row>
    <row r="10" spans="1:19" s="313" customFormat="1" ht="19.899999999999999" customHeight="1">
      <c r="A10" s="310">
        <v>1</v>
      </c>
      <c r="B10" s="283" t="s">
        <v>228</v>
      </c>
      <c r="C10" s="284"/>
      <c r="D10" s="284"/>
      <c r="E10" s="284"/>
      <c r="F10" s="285">
        <f>69705+8450</f>
        <v>78155</v>
      </c>
      <c r="G10" s="284">
        <f>G11+G12+G13</f>
        <v>75276</v>
      </c>
      <c r="H10" s="284">
        <f>H11+H12+H13</f>
        <v>57832</v>
      </c>
      <c r="I10" s="284">
        <f>I11+I12+I13</f>
        <v>8495</v>
      </c>
      <c r="J10" s="284">
        <f>J11+J12+J13</f>
        <v>5515</v>
      </c>
      <c r="K10" s="284">
        <f>K11+K12+K13</f>
        <v>3434</v>
      </c>
      <c r="L10" s="284">
        <f t="shared" ref="L10" si="3">L11+L12+L13</f>
        <v>0</v>
      </c>
      <c r="M10" s="284">
        <f>M11+M12+M13</f>
        <v>1612</v>
      </c>
      <c r="N10" s="284">
        <f>N11+N12+N13</f>
        <v>73664</v>
      </c>
      <c r="O10" s="312">
        <f t="shared" ref="O10:O23" si="4">N10-F10</f>
        <v>-4491</v>
      </c>
      <c r="P10" s="316"/>
      <c r="Q10" s="314"/>
    </row>
    <row r="11" spans="1:19" s="313" customFormat="1" ht="19.899999999999999" customHeight="1">
      <c r="A11" s="317" t="s">
        <v>264</v>
      </c>
      <c r="B11" s="318" t="s">
        <v>248</v>
      </c>
      <c r="C11" s="280"/>
      <c r="D11" s="280"/>
      <c r="E11" s="280"/>
      <c r="F11" s="281"/>
      <c r="G11" s="280">
        <f>H11+I11+J11+K11+L11</f>
        <v>26639</v>
      </c>
      <c r="H11" s="280">
        <v>18333</v>
      </c>
      <c r="I11" s="280">
        <v>4960</v>
      </c>
      <c r="J11" s="280">
        <v>2110</v>
      </c>
      <c r="K11" s="280">
        <v>1236</v>
      </c>
      <c r="L11" s="280"/>
      <c r="M11" s="282">
        <f>211+320</f>
        <v>531</v>
      </c>
      <c r="N11" s="282">
        <f>G11-M11</f>
        <v>26108</v>
      </c>
      <c r="O11" s="312"/>
      <c r="P11" s="316"/>
      <c r="Q11" s="314"/>
    </row>
    <row r="12" spans="1:19" s="313" customFormat="1" ht="19.899999999999999" customHeight="1">
      <c r="A12" s="317" t="s">
        <v>264</v>
      </c>
      <c r="B12" s="318" t="s">
        <v>250</v>
      </c>
      <c r="C12" s="280"/>
      <c r="D12" s="280"/>
      <c r="E12" s="280"/>
      <c r="F12" s="281"/>
      <c r="G12" s="280">
        <f t="shared" ref="G12:G18" si="5">H12+I12+J12+K12+L12</f>
        <v>26856</v>
      </c>
      <c r="H12" s="280">
        <v>22311</v>
      </c>
      <c r="I12" s="280">
        <v>1502</v>
      </c>
      <c r="J12" s="280">
        <v>1851</v>
      </c>
      <c r="K12" s="280">
        <v>1192</v>
      </c>
      <c r="L12" s="280"/>
      <c r="M12" s="282">
        <v>185</v>
      </c>
      <c r="N12" s="282">
        <f t="shared" ref="N12:N18" si="6">G12-M12</f>
        <v>26671</v>
      </c>
      <c r="O12" s="312"/>
      <c r="P12" s="316"/>
      <c r="Q12" s="314"/>
    </row>
    <row r="13" spans="1:19" s="313" customFormat="1" ht="19.899999999999999" customHeight="1">
      <c r="A13" s="317" t="s">
        <v>264</v>
      </c>
      <c r="B13" s="319" t="s">
        <v>205</v>
      </c>
      <c r="C13" s="280"/>
      <c r="D13" s="280"/>
      <c r="E13" s="280"/>
      <c r="F13" s="281"/>
      <c r="G13" s="280">
        <f t="shared" si="5"/>
        <v>21781</v>
      </c>
      <c r="H13" s="280">
        <v>17188</v>
      </c>
      <c r="I13" s="280">
        <v>2033</v>
      </c>
      <c r="J13" s="280">
        <v>1554</v>
      </c>
      <c r="K13" s="280">
        <v>1006</v>
      </c>
      <c r="L13" s="280"/>
      <c r="M13" s="282">
        <f>155+741</f>
        <v>896</v>
      </c>
      <c r="N13" s="282">
        <f t="shared" si="6"/>
        <v>20885</v>
      </c>
      <c r="O13" s="312"/>
      <c r="P13" s="316"/>
      <c r="Q13" s="314"/>
    </row>
    <row r="14" spans="1:19" s="313" customFormat="1" ht="47.25">
      <c r="A14" s="310">
        <v>2</v>
      </c>
      <c r="B14" s="283" t="s">
        <v>255</v>
      </c>
      <c r="C14" s="284"/>
      <c r="D14" s="284"/>
      <c r="E14" s="284"/>
      <c r="F14" s="285">
        <v>39</v>
      </c>
      <c r="G14" s="284">
        <f>SUM(H14:L14)</f>
        <v>41</v>
      </c>
      <c r="H14" s="284"/>
      <c r="I14" s="284"/>
      <c r="J14" s="284"/>
      <c r="K14" s="284"/>
      <c r="L14" s="284">
        <f>L15</f>
        <v>41</v>
      </c>
      <c r="M14" s="286"/>
      <c r="N14" s="286">
        <f>G14-M14</f>
        <v>41</v>
      </c>
      <c r="O14" s="312">
        <f>N14-F14</f>
        <v>2</v>
      </c>
      <c r="Q14" s="314"/>
      <c r="S14" s="330"/>
    </row>
    <row r="15" spans="1:19" s="313" customFormat="1" ht="19.149999999999999" customHeight="1">
      <c r="A15" s="317" t="s">
        <v>264</v>
      </c>
      <c r="B15" s="318" t="s">
        <v>248</v>
      </c>
      <c r="C15" s="284"/>
      <c r="D15" s="284"/>
      <c r="E15" s="284"/>
      <c r="F15" s="281"/>
      <c r="G15" s="280">
        <f t="shared" si="5"/>
        <v>41</v>
      </c>
      <c r="H15" s="280"/>
      <c r="I15" s="280"/>
      <c r="J15" s="280"/>
      <c r="K15" s="280"/>
      <c r="L15" s="280">
        <v>41</v>
      </c>
      <c r="M15" s="282"/>
      <c r="N15" s="282">
        <f t="shared" si="6"/>
        <v>41</v>
      </c>
      <c r="O15" s="312"/>
      <c r="Q15" s="314"/>
    </row>
    <row r="16" spans="1:19" s="313" customFormat="1" ht="47.25">
      <c r="A16" s="310">
        <v>3</v>
      </c>
      <c r="B16" s="287" t="s">
        <v>257</v>
      </c>
      <c r="C16" s="284"/>
      <c r="D16" s="284"/>
      <c r="E16" s="284"/>
      <c r="F16" s="285">
        <f>2400+252</f>
        <v>2652</v>
      </c>
      <c r="G16" s="284">
        <f>G17+G18</f>
        <v>2652</v>
      </c>
      <c r="H16" s="284"/>
      <c r="I16" s="284"/>
      <c r="J16" s="284"/>
      <c r="K16" s="284"/>
      <c r="L16" s="284">
        <f>L17+L18</f>
        <v>2652</v>
      </c>
      <c r="M16" s="284">
        <f>M17+M18</f>
        <v>0</v>
      </c>
      <c r="N16" s="284">
        <f>N17+N18</f>
        <v>2652</v>
      </c>
      <c r="O16" s="312">
        <f t="shared" si="4"/>
        <v>0</v>
      </c>
      <c r="Q16" s="314"/>
    </row>
    <row r="17" spans="1:17" s="313" customFormat="1" ht="18" customHeight="1">
      <c r="A17" s="317" t="s">
        <v>264</v>
      </c>
      <c r="B17" s="318" t="s">
        <v>248</v>
      </c>
      <c r="C17" s="280"/>
      <c r="D17" s="280"/>
      <c r="E17" s="280"/>
      <c r="F17" s="281"/>
      <c r="G17" s="280">
        <f t="shared" si="5"/>
        <v>800</v>
      </c>
      <c r="H17" s="280"/>
      <c r="I17" s="280"/>
      <c r="J17" s="280"/>
      <c r="K17" s="280"/>
      <c r="L17" s="280">
        <f>200+300+300</f>
        <v>800</v>
      </c>
      <c r="M17" s="280"/>
      <c r="N17" s="282">
        <f>G17-M17</f>
        <v>800</v>
      </c>
      <c r="O17" s="312"/>
      <c r="Q17" s="314"/>
    </row>
    <row r="18" spans="1:17" s="313" customFormat="1" ht="18" customHeight="1">
      <c r="A18" s="317" t="s">
        <v>264</v>
      </c>
      <c r="B18" s="319" t="s">
        <v>205</v>
      </c>
      <c r="C18" s="280"/>
      <c r="D18" s="280"/>
      <c r="E18" s="280"/>
      <c r="F18" s="281"/>
      <c r="G18" s="280">
        <f t="shared" si="5"/>
        <v>1852</v>
      </c>
      <c r="H18" s="280"/>
      <c r="I18" s="280"/>
      <c r="J18" s="280"/>
      <c r="K18" s="280"/>
      <c r="L18" s="280">
        <f>1552+300</f>
        <v>1852</v>
      </c>
      <c r="M18" s="280"/>
      <c r="N18" s="282">
        <f t="shared" si="6"/>
        <v>1852</v>
      </c>
      <c r="O18" s="312"/>
      <c r="Q18" s="314"/>
    </row>
    <row r="19" spans="1:17" s="313" customFormat="1" ht="47.25">
      <c r="A19" s="310">
        <v>4</v>
      </c>
      <c r="B19" s="288" t="s">
        <v>265</v>
      </c>
      <c r="C19" s="284"/>
      <c r="D19" s="284"/>
      <c r="E19" s="284"/>
      <c r="F19" s="285">
        <v>14</v>
      </c>
      <c r="G19" s="284">
        <f>G20+G21+G22</f>
        <v>14</v>
      </c>
      <c r="H19" s="284"/>
      <c r="I19" s="284"/>
      <c r="J19" s="284"/>
      <c r="K19" s="284"/>
      <c r="L19" s="284">
        <f>L20+L21+L22</f>
        <v>14</v>
      </c>
      <c r="M19" s="286"/>
      <c r="N19" s="284">
        <f>N20+N21+N22</f>
        <v>14</v>
      </c>
      <c r="O19" s="312">
        <f t="shared" si="4"/>
        <v>0</v>
      </c>
      <c r="Q19" s="314"/>
    </row>
    <row r="20" spans="1:17" s="313" customFormat="1" ht="18" customHeight="1">
      <c r="A20" s="317" t="s">
        <v>264</v>
      </c>
      <c r="B20" s="318" t="s">
        <v>248</v>
      </c>
      <c r="C20" s="284"/>
      <c r="D20" s="284"/>
      <c r="E20" s="284"/>
      <c r="F20" s="281"/>
      <c r="G20" s="280">
        <f t="shared" ref="G20:G25" si="7">H20+I20+J20+K20+L20</f>
        <v>6</v>
      </c>
      <c r="H20" s="280"/>
      <c r="I20" s="280"/>
      <c r="J20" s="280"/>
      <c r="K20" s="280"/>
      <c r="L20" s="280">
        <f>2+2+2</f>
        <v>6</v>
      </c>
      <c r="M20" s="282"/>
      <c r="N20" s="282">
        <f t="shared" ref="N20:N25" si="8">G20-M20</f>
        <v>6</v>
      </c>
      <c r="O20" s="312"/>
      <c r="Q20" s="314"/>
    </row>
    <row r="21" spans="1:17" s="313" customFormat="1" ht="18" customHeight="1">
      <c r="A21" s="317" t="s">
        <v>264</v>
      </c>
      <c r="B21" s="318" t="s">
        <v>250</v>
      </c>
      <c r="C21" s="284"/>
      <c r="D21" s="284"/>
      <c r="E21" s="284"/>
      <c r="F21" s="281"/>
      <c r="G21" s="280">
        <f t="shared" si="7"/>
        <v>4</v>
      </c>
      <c r="H21" s="280"/>
      <c r="I21" s="280"/>
      <c r="J21" s="280"/>
      <c r="K21" s="280"/>
      <c r="L21" s="280">
        <f>2+2</f>
        <v>4</v>
      </c>
      <c r="M21" s="282"/>
      <c r="N21" s="282">
        <f t="shared" si="8"/>
        <v>4</v>
      </c>
      <c r="O21" s="312"/>
      <c r="Q21" s="314"/>
    </row>
    <row r="22" spans="1:17" s="313" customFormat="1" ht="18" customHeight="1">
      <c r="A22" s="317" t="s">
        <v>264</v>
      </c>
      <c r="B22" s="319" t="s">
        <v>205</v>
      </c>
      <c r="C22" s="284"/>
      <c r="D22" s="284"/>
      <c r="E22" s="284"/>
      <c r="F22" s="281"/>
      <c r="G22" s="280">
        <f t="shared" si="7"/>
        <v>4</v>
      </c>
      <c r="H22" s="280"/>
      <c r="I22" s="280"/>
      <c r="J22" s="280"/>
      <c r="K22" s="280"/>
      <c r="L22" s="280">
        <f>2+2</f>
        <v>4</v>
      </c>
      <c r="M22" s="282"/>
      <c r="N22" s="282">
        <f t="shared" si="8"/>
        <v>4</v>
      </c>
      <c r="O22" s="312"/>
      <c r="Q22" s="314"/>
    </row>
    <row r="23" spans="1:17" s="313" customFormat="1" ht="63">
      <c r="A23" s="310">
        <v>5</v>
      </c>
      <c r="B23" s="283" t="s">
        <v>266</v>
      </c>
      <c r="C23" s="284"/>
      <c r="D23" s="284"/>
      <c r="E23" s="284"/>
      <c r="F23" s="285">
        <v>1364</v>
      </c>
      <c r="G23" s="284">
        <f>G24+G25+G26</f>
        <v>1364</v>
      </c>
      <c r="H23" s="284">
        <f t="shared" ref="H23:N23" si="9">H24+H25+H26</f>
        <v>0</v>
      </c>
      <c r="I23" s="284">
        <f t="shared" si="9"/>
        <v>0</v>
      </c>
      <c r="J23" s="284">
        <f t="shared" si="9"/>
        <v>0</v>
      </c>
      <c r="K23" s="284">
        <f t="shared" si="9"/>
        <v>0</v>
      </c>
      <c r="L23" s="284">
        <f t="shared" si="9"/>
        <v>1364</v>
      </c>
      <c r="M23" s="284">
        <f t="shared" si="9"/>
        <v>0</v>
      </c>
      <c r="N23" s="284">
        <f t="shared" si="9"/>
        <v>1364</v>
      </c>
      <c r="O23" s="312">
        <f t="shared" si="4"/>
        <v>0</v>
      </c>
      <c r="Q23" s="314"/>
    </row>
    <row r="24" spans="1:17" s="313" customFormat="1" ht="18" customHeight="1">
      <c r="A24" s="317" t="s">
        <v>264</v>
      </c>
      <c r="B24" s="318" t="s">
        <v>248</v>
      </c>
      <c r="C24" s="280"/>
      <c r="D24" s="280"/>
      <c r="E24" s="280"/>
      <c r="F24" s="281"/>
      <c r="G24" s="280">
        <f t="shared" si="7"/>
        <v>64</v>
      </c>
      <c r="H24" s="280"/>
      <c r="I24" s="280"/>
      <c r="J24" s="280"/>
      <c r="K24" s="280"/>
      <c r="L24" s="280">
        <f>32+32</f>
        <v>64</v>
      </c>
      <c r="M24" s="282"/>
      <c r="N24" s="282">
        <f t="shared" si="8"/>
        <v>64</v>
      </c>
      <c r="O24" s="312"/>
      <c r="Q24" s="314"/>
    </row>
    <row r="25" spans="1:17" s="313" customFormat="1" ht="18" customHeight="1">
      <c r="A25" s="317" t="s">
        <v>264</v>
      </c>
      <c r="B25" s="318" t="s">
        <v>250</v>
      </c>
      <c r="C25" s="280"/>
      <c r="D25" s="280"/>
      <c r="E25" s="280"/>
      <c r="F25" s="281"/>
      <c r="G25" s="280">
        <f t="shared" si="7"/>
        <v>600</v>
      </c>
      <c r="H25" s="280"/>
      <c r="I25" s="280"/>
      <c r="J25" s="280"/>
      <c r="K25" s="280"/>
      <c r="L25" s="280">
        <f>350+250</f>
        <v>600</v>
      </c>
      <c r="M25" s="282"/>
      <c r="N25" s="282">
        <f t="shared" si="8"/>
        <v>600</v>
      </c>
      <c r="O25" s="312"/>
      <c r="Q25" s="314"/>
    </row>
    <row r="26" spans="1:17" s="313" customFormat="1" ht="18" customHeight="1">
      <c r="A26" s="317" t="s">
        <v>264</v>
      </c>
      <c r="B26" s="319" t="s">
        <v>205</v>
      </c>
      <c r="C26" s="280"/>
      <c r="D26" s="280"/>
      <c r="E26" s="280"/>
      <c r="F26" s="281"/>
      <c r="G26" s="280">
        <f t="shared" ref="G26" si="10">H26+I26+J26+K26+L26</f>
        <v>700</v>
      </c>
      <c r="H26" s="280"/>
      <c r="I26" s="280"/>
      <c r="J26" s="280"/>
      <c r="K26" s="280"/>
      <c r="L26" s="280">
        <f>500+200</f>
        <v>700</v>
      </c>
      <c r="M26" s="282"/>
      <c r="N26" s="282">
        <f>G26-M26</f>
        <v>700</v>
      </c>
      <c r="O26" s="312"/>
      <c r="Q26" s="314"/>
    </row>
    <row r="27" spans="1:17" s="313" customFormat="1" ht="18" customHeight="1">
      <c r="A27" s="310">
        <v>6</v>
      </c>
      <c r="B27" s="356" t="s">
        <v>324</v>
      </c>
      <c r="C27" s="280"/>
      <c r="D27" s="280"/>
      <c r="E27" s="280"/>
      <c r="F27" s="281"/>
      <c r="G27" s="329">
        <f>G28</f>
        <v>620.46500000000003</v>
      </c>
      <c r="H27" s="329">
        <f t="shared" ref="H27:N27" si="11">H28</f>
        <v>0</v>
      </c>
      <c r="I27" s="329">
        <f t="shared" si="11"/>
        <v>0</v>
      </c>
      <c r="J27" s="329">
        <f t="shared" si="11"/>
        <v>0</v>
      </c>
      <c r="K27" s="329">
        <f t="shared" si="11"/>
        <v>0</v>
      </c>
      <c r="L27" s="329">
        <f t="shared" si="11"/>
        <v>620.46500000000003</v>
      </c>
      <c r="M27" s="329">
        <f t="shared" si="11"/>
        <v>0</v>
      </c>
      <c r="N27" s="329">
        <f t="shared" si="11"/>
        <v>620.46500000000003</v>
      </c>
      <c r="O27" s="312"/>
      <c r="Q27" s="314"/>
    </row>
    <row r="28" spans="1:17" s="313" customFormat="1" ht="18" customHeight="1">
      <c r="A28" s="317" t="s">
        <v>264</v>
      </c>
      <c r="B28" s="319" t="s">
        <v>205</v>
      </c>
      <c r="C28" s="280"/>
      <c r="D28" s="280"/>
      <c r="E28" s="280"/>
      <c r="F28" s="281"/>
      <c r="G28" s="328">
        <f t="shared" ref="G28:G32" si="12">H28+I28+J28+K28+L28</f>
        <v>620.46500000000003</v>
      </c>
      <c r="H28" s="280"/>
      <c r="I28" s="280"/>
      <c r="J28" s="280"/>
      <c r="K28" s="280"/>
      <c r="L28" s="328">
        <v>620.46500000000003</v>
      </c>
      <c r="M28" s="282"/>
      <c r="N28" s="328">
        <f>G28-M28</f>
        <v>620.46500000000003</v>
      </c>
      <c r="O28" s="312"/>
      <c r="Q28" s="314"/>
    </row>
    <row r="29" spans="1:17" s="313" customFormat="1" ht="18" customHeight="1">
      <c r="A29" s="353" t="s">
        <v>76</v>
      </c>
      <c r="B29" s="354" t="s">
        <v>314</v>
      </c>
      <c r="C29" s="280"/>
      <c r="D29" s="280"/>
      <c r="E29" s="280"/>
      <c r="F29" s="281"/>
      <c r="G29" s="329">
        <f>G30+G31+G32</f>
        <v>395.75</v>
      </c>
      <c r="H29" s="329">
        <f t="shared" ref="H29:N29" si="13">H30+H31+H32</f>
        <v>0</v>
      </c>
      <c r="I29" s="329">
        <f t="shared" si="13"/>
        <v>0</v>
      </c>
      <c r="J29" s="329">
        <f t="shared" si="13"/>
        <v>0</v>
      </c>
      <c r="K29" s="329">
        <f t="shared" si="13"/>
        <v>0</v>
      </c>
      <c r="L29" s="329">
        <f>L30+L31+L32</f>
        <v>395.75</v>
      </c>
      <c r="M29" s="329">
        <f t="shared" si="13"/>
        <v>0</v>
      </c>
      <c r="N29" s="329">
        <f t="shared" si="13"/>
        <v>395.75</v>
      </c>
      <c r="O29" s="312"/>
      <c r="Q29" s="314"/>
    </row>
    <row r="30" spans="1:17" s="313" customFormat="1" ht="18" customHeight="1">
      <c r="A30" s="317" t="s">
        <v>264</v>
      </c>
      <c r="B30" s="318" t="s">
        <v>248</v>
      </c>
      <c r="C30" s="280"/>
      <c r="D30" s="280"/>
      <c r="E30" s="280"/>
      <c r="F30" s="281"/>
      <c r="G30" s="328">
        <f t="shared" si="12"/>
        <v>18.71</v>
      </c>
      <c r="H30" s="280"/>
      <c r="I30" s="280"/>
      <c r="J30" s="280"/>
      <c r="K30" s="280"/>
      <c r="L30" s="328">
        <v>18.71</v>
      </c>
      <c r="M30" s="282"/>
      <c r="N30" s="328">
        <f t="shared" ref="N30:N32" si="14">G30-M30</f>
        <v>18.71</v>
      </c>
      <c r="O30" s="312"/>
      <c r="Q30" s="314"/>
    </row>
    <row r="31" spans="1:17" s="313" customFormat="1" ht="18" customHeight="1">
      <c r="A31" s="317" t="s">
        <v>264</v>
      </c>
      <c r="B31" s="318" t="s">
        <v>250</v>
      </c>
      <c r="C31" s="280"/>
      <c r="D31" s="280"/>
      <c r="E31" s="280"/>
      <c r="F31" s="281"/>
      <c r="G31" s="328">
        <f t="shared" si="12"/>
        <v>234.28800000000001</v>
      </c>
      <c r="H31" s="280"/>
      <c r="I31" s="280"/>
      <c r="J31" s="280"/>
      <c r="K31" s="280"/>
      <c r="L31" s="328">
        <v>234.28800000000001</v>
      </c>
      <c r="M31" s="282"/>
      <c r="N31" s="328">
        <f t="shared" si="14"/>
        <v>234.28800000000001</v>
      </c>
      <c r="O31" s="312"/>
      <c r="Q31" s="314"/>
    </row>
    <row r="32" spans="1:17" s="313" customFormat="1" ht="18" customHeight="1">
      <c r="A32" s="317" t="s">
        <v>264</v>
      </c>
      <c r="B32" s="319" t="s">
        <v>205</v>
      </c>
      <c r="C32" s="280"/>
      <c r="D32" s="280"/>
      <c r="E32" s="280"/>
      <c r="F32" s="281"/>
      <c r="G32" s="328">
        <f t="shared" si="12"/>
        <v>142.75200000000001</v>
      </c>
      <c r="H32" s="280"/>
      <c r="I32" s="280"/>
      <c r="J32" s="280"/>
      <c r="K32" s="280"/>
      <c r="L32" s="328">
        <v>142.75200000000001</v>
      </c>
      <c r="M32" s="282"/>
      <c r="N32" s="328">
        <f t="shared" si="14"/>
        <v>142.75200000000001</v>
      </c>
      <c r="O32" s="312"/>
      <c r="Q32" s="314"/>
    </row>
    <row r="33" spans="1:17" s="313" customFormat="1" ht="18" customHeight="1">
      <c r="A33" s="331"/>
      <c r="B33" s="332"/>
      <c r="C33" s="333"/>
      <c r="D33" s="333"/>
      <c r="E33" s="333"/>
      <c r="F33" s="334"/>
      <c r="G33" s="335"/>
      <c r="H33" s="333"/>
      <c r="I33" s="333"/>
      <c r="J33" s="333"/>
      <c r="K33" s="333"/>
      <c r="L33" s="335"/>
      <c r="M33" s="336"/>
      <c r="N33" s="335"/>
      <c r="O33" s="312"/>
      <c r="Q33" s="314"/>
    </row>
    <row r="34" spans="1:17" s="313" customFormat="1" ht="15">
      <c r="A34" s="320"/>
      <c r="C34" s="321"/>
      <c r="D34" s="321"/>
      <c r="E34" s="321"/>
      <c r="F34" s="321"/>
      <c r="G34" s="321"/>
      <c r="H34" s="321"/>
      <c r="I34" s="321"/>
      <c r="J34" s="321"/>
      <c r="K34" s="321"/>
      <c r="L34" s="321"/>
      <c r="M34" s="321"/>
      <c r="N34" s="321"/>
      <c r="O34" s="312"/>
      <c r="Q34" s="314"/>
    </row>
    <row r="35" spans="1:17">
      <c r="M35" s="352"/>
    </row>
  </sheetData>
  <mergeCells count="12">
    <mergeCell ref="N4:N5"/>
    <mergeCell ref="A1:N1"/>
    <mergeCell ref="A2:N2"/>
    <mergeCell ref="L3:N3"/>
    <mergeCell ref="A4:A5"/>
    <mergeCell ref="B4:B5"/>
    <mergeCell ref="C4:D4"/>
    <mergeCell ref="E4:E5"/>
    <mergeCell ref="F4:F5"/>
    <mergeCell ref="G4:G5"/>
    <mergeCell ref="H4:L4"/>
    <mergeCell ref="M4:M5"/>
  </mergeCells>
  <pageMargins left="0.23622047244094491" right="0.31496062992125984" top="0.23622047244094491" bottom="0.19685039370078741" header="0.23622047244094491" footer="0.19685039370078741"/>
  <pageSetup paperSize="9" scale="80"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3"/>
  <sheetViews>
    <sheetView view="pageBreakPreview" zoomScale="85" zoomScaleNormal="100" zoomScaleSheetLayoutView="85" workbookViewId="0">
      <pane ySplit="8" topLeftCell="A9" activePane="bottomLeft" state="frozen"/>
      <selection pane="bottomLeft" activeCell="B13" sqref="B13"/>
    </sheetView>
  </sheetViews>
  <sheetFormatPr defaultColWidth="8.85546875" defaultRowHeight="15"/>
  <cols>
    <col min="1" max="1" width="5.5703125" style="160" customWidth="1"/>
    <col min="2" max="2" width="22.28515625" style="160" customWidth="1"/>
    <col min="3" max="3" width="14.42578125" style="160" customWidth="1"/>
    <col min="4" max="4" width="15" style="160" customWidth="1"/>
    <col min="5" max="5" width="13.42578125" style="160" customWidth="1"/>
    <col min="6" max="6" width="13.5703125" style="160" customWidth="1"/>
    <col min="7" max="7" width="7.85546875" style="160" hidden="1" customWidth="1"/>
    <col min="8" max="8" width="6.140625" style="160" hidden="1" customWidth="1"/>
    <col min="9" max="9" width="4.42578125" style="160" hidden="1" customWidth="1"/>
    <col min="10" max="10" width="14.140625" style="160" customWidth="1"/>
    <col min="11" max="11" width="13.7109375" style="160" customWidth="1"/>
    <col min="12" max="12" width="12.42578125" style="160" customWidth="1"/>
    <col min="13" max="13" width="14.140625" style="160" customWidth="1"/>
    <col min="14" max="14" width="13.42578125" style="160" bestFit="1" customWidth="1"/>
    <col min="15" max="15" width="13.7109375" style="160" customWidth="1"/>
    <col min="16" max="16" width="15.140625" style="160" customWidth="1"/>
    <col min="17" max="17" width="15.42578125" style="160" customWidth="1"/>
    <col min="18" max="18" width="14.85546875" style="379" customWidth="1"/>
    <col min="19" max="19" width="15.7109375" style="160" customWidth="1"/>
    <col min="20" max="20" width="11.85546875" style="160" customWidth="1"/>
    <col min="21" max="21" width="10.28515625" style="160" bestFit="1" customWidth="1"/>
    <col min="22" max="22" width="10" style="160" bestFit="1" customWidth="1"/>
    <col min="23" max="16384" width="8.85546875" style="160"/>
  </cols>
  <sheetData>
    <row r="1" spans="1:36" ht="18.75">
      <c r="A1" s="432" t="s">
        <v>328</v>
      </c>
      <c r="B1" s="432"/>
      <c r="C1" s="432"/>
      <c r="D1" s="432"/>
      <c r="E1" s="432"/>
      <c r="F1" s="432"/>
      <c r="G1" s="432"/>
      <c r="H1" s="432"/>
      <c r="I1" s="432"/>
      <c r="J1" s="432"/>
      <c r="K1" s="432"/>
      <c r="L1" s="432"/>
      <c r="M1" s="432"/>
      <c r="N1" s="432"/>
      <c r="O1" s="432"/>
      <c r="P1" s="432"/>
      <c r="Q1" s="432"/>
      <c r="R1" s="432"/>
      <c r="S1" s="432"/>
    </row>
    <row r="2" spans="1:36" ht="16.899999999999999" customHeight="1">
      <c r="A2" s="433" t="s">
        <v>326</v>
      </c>
      <c r="B2" s="433"/>
      <c r="C2" s="433"/>
      <c r="D2" s="433"/>
      <c r="E2" s="433"/>
      <c r="F2" s="433"/>
      <c r="G2" s="433"/>
      <c r="H2" s="433"/>
      <c r="I2" s="433"/>
      <c r="J2" s="433"/>
      <c r="K2" s="433"/>
      <c r="L2" s="433"/>
      <c r="M2" s="433"/>
      <c r="N2" s="433"/>
      <c r="O2" s="433"/>
      <c r="P2" s="433"/>
      <c r="Q2" s="433"/>
      <c r="R2" s="433"/>
      <c r="S2" s="433"/>
    </row>
    <row r="3" spans="1:36" ht="16.899999999999999" customHeight="1">
      <c r="L3" s="325"/>
      <c r="M3" s="322"/>
      <c r="N3" s="324"/>
      <c r="O3" s="438"/>
      <c r="P3" s="439"/>
      <c r="Q3" s="357"/>
      <c r="R3" s="358"/>
      <c r="S3" s="380" t="s">
        <v>317</v>
      </c>
    </row>
    <row r="4" spans="1:36" ht="21.6" customHeight="1">
      <c r="A4" s="422" t="s">
        <v>1</v>
      </c>
      <c r="B4" s="422" t="s">
        <v>2</v>
      </c>
      <c r="C4" s="425" t="s">
        <v>227</v>
      </c>
      <c r="D4" s="428" t="s">
        <v>228</v>
      </c>
      <c r="E4" s="429"/>
      <c r="F4" s="428" t="s">
        <v>229</v>
      </c>
      <c r="G4" s="440"/>
      <c r="H4" s="440"/>
      <c r="I4" s="429"/>
      <c r="J4" s="428" t="s">
        <v>193</v>
      </c>
      <c r="K4" s="440"/>
      <c r="L4" s="429"/>
      <c r="M4" s="416" t="s">
        <v>294</v>
      </c>
      <c r="N4" s="428" t="s">
        <v>290</v>
      </c>
      <c r="O4" s="429"/>
      <c r="P4" s="416" t="s">
        <v>315</v>
      </c>
      <c r="Q4" s="434" t="s">
        <v>308</v>
      </c>
      <c r="R4" s="435"/>
      <c r="S4" s="416" t="s">
        <v>316</v>
      </c>
      <c r="T4" s="416" t="s">
        <v>341</v>
      </c>
      <c r="U4" s="161"/>
      <c r="V4" s="161"/>
      <c r="W4" s="161"/>
      <c r="X4" s="161"/>
      <c r="Y4" s="161"/>
      <c r="Z4" s="161"/>
      <c r="AA4" s="161"/>
      <c r="AB4" s="161"/>
      <c r="AC4" s="161"/>
      <c r="AD4" s="161"/>
      <c r="AE4" s="161"/>
      <c r="AF4" s="161"/>
      <c r="AG4" s="161"/>
      <c r="AH4" s="161"/>
      <c r="AI4" s="161"/>
      <c r="AJ4" s="161"/>
    </row>
    <row r="5" spans="1:36">
      <c r="A5" s="423"/>
      <c r="B5" s="423"/>
      <c r="C5" s="426"/>
      <c r="D5" s="430"/>
      <c r="E5" s="431"/>
      <c r="F5" s="441"/>
      <c r="G5" s="442"/>
      <c r="H5" s="442"/>
      <c r="I5" s="443"/>
      <c r="J5" s="441"/>
      <c r="K5" s="442"/>
      <c r="L5" s="443"/>
      <c r="M5" s="417"/>
      <c r="N5" s="430"/>
      <c r="O5" s="431"/>
      <c r="P5" s="417"/>
      <c r="Q5" s="416" t="s">
        <v>302</v>
      </c>
      <c r="R5" s="436" t="s">
        <v>303</v>
      </c>
      <c r="S5" s="417"/>
      <c r="T5" s="417"/>
      <c r="U5" s="161"/>
      <c r="V5" s="161"/>
      <c r="W5" s="161"/>
      <c r="X5" s="161"/>
      <c r="Y5" s="161"/>
      <c r="Z5" s="161"/>
      <c r="AA5" s="161"/>
      <c r="AB5" s="161"/>
      <c r="AC5" s="161"/>
      <c r="AD5" s="161"/>
      <c r="AE5" s="161"/>
      <c r="AF5" s="161"/>
      <c r="AG5" s="161"/>
      <c r="AH5" s="161"/>
      <c r="AI5" s="161"/>
      <c r="AJ5" s="161"/>
    </row>
    <row r="6" spans="1:36" ht="25.5">
      <c r="A6" s="424"/>
      <c r="B6" s="424"/>
      <c r="C6" s="427"/>
      <c r="D6" s="168" t="s">
        <v>240</v>
      </c>
      <c r="E6" s="168" t="s">
        <v>293</v>
      </c>
      <c r="F6" s="430"/>
      <c r="G6" s="444"/>
      <c r="H6" s="444"/>
      <c r="I6" s="431"/>
      <c r="J6" s="430"/>
      <c r="K6" s="444"/>
      <c r="L6" s="431"/>
      <c r="M6" s="418"/>
      <c r="N6" s="168" t="s">
        <v>292</v>
      </c>
      <c r="O6" s="168" t="s">
        <v>291</v>
      </c>
      <c r="P6" s="418"/>
      <c r="Q6" s="418"/>
      <c r="R6" s="437"/>
      <c r="S6" s="418"/>
      <c r="T6" s="418"/>
      <c r="U6" s="161"/>
      <c r="V6" s="161"/>
      <c r="W6" s="161"/>
      <c r="X6" s="161"/>
      <c r="Y6" s="161"/>
      <c r="Z6" s="161"/>
      <c r="AA6" s="161"/>
      <c r="AB6" s="161"/>
      <c r="AC6" s="161"/>
      <c r="AD6" s="161"/>
      <c r="AE6" s="161"/>
      <c r="AF6" s="161"/>
      <c r="AG6" s="161"/>
      <c r="AH6" s="161"/>
      <c r="AI6" s="161"/>
      <c r="AJ6" s="161"/>
    </row>
    <row r="7" spans="1:36" s="166" customFormat="1" ht="18.600000000000001" customHeight="1">
      <c r="A7" s="162" t="s">
        <v>3</v>
      </c>
      <c r="B7" s="162" t="s">
        <v>4</v>
      </c>
      <c r="C7" s="163" t="s">
        <v>299</v>
      </c>
      <c r="D7" s="163">
        <v>2</v>
      </c>
      <c r="E7" s="163">
        <v>3</v>
      </c>
      <c r="F7" s="164">
        <v>4</v>
      </c>
      <c r="G7" s="164" t="s">
        <v>234</v>
      </c>
      <c r="H7" s="164" t="s">
        <v>235</v>
      </c>
      <c r="I7" s="164" t="s">
        <v>272</v>
      </c>
      <c r="J7" s="163">
        <v>5</v>
      </c>
      <c r="K7" s="163" t="s">
        <v>232</v>
      </c>
      <c r="L7" s="163" t="s">
        <v>190</v>
      </c>
      <c r="M7" s="163">
        <v>6</v>
      </c>
      <c r="N7" s="163" t="s">
        <v>311</v>
      </c>
      <c r="O7" s="163">
        <v>8</v>
      </c>
      <c r="P7" s="180" t="s">
        <v>309</v>
      </c>
      <c r="Q7" s="359">
        <v>10</v>
      </c>
      <c r="R7" s="359">
        <v>11</v>
      </c>
      <c r="S7" s="359" t="s">
        <v>334</v>
      </c>
      <c r="T7" s="359">
        <v>13</v>
      </c>
      <c r="U7" s="165"/>
      <c r="V7" s="165"/>
      <c r="W7" s="165"/>
      <c r="X7" s="165"/>
      <c r="Y7" s="165"/>
      <c r="Z7" s="165"/>
      <c r="AA7" s="165"/>
      <c r="AB7" s="165"/>
      <c r="AC7" s="165"/>
      <c r="AD7" s="165"/>
      <c r="AE7" s="165"/>
      <c r="AF7" s="165"/>
      <c r="AG7" s="165"/>
      <c r="AH7" s="165"/>
      <c r="AI7" s="165"/>
      <c r="AJ7" s="165"/>
    </row>
    <row r="8" spans="1:36" s="167" customFormat="1" ht="24.75" customHeight="1">
      <c r="A8" s="176"/>
      <c r="B8" s="176" t="s">
        <v>195</v>
      </c>
      <c r="C8" s="181">
        <f>C9+C45</f>
        <v>71842000000</v>
      </c>
      <c r="D8" s="202">
        <f t="shared" ref="D8:P8" si="0">D9+D45</f>
        <v>57832000000</v>
      </c>
      <c r="E8" s="202">
        <f t="shared" si="0"/>
        <v>8495000000</v>
      </c>
      <c r="F8" s="202">
        <f t="shared" si="0"/>
        <v>5515000000</v>
      </c>
      <c r="G8" s="202">
        <f t="shared" si="0"/>
        <v>43.8</v>
      </c>
      <c r="H8" s="202">
        <f t="shared" si="0"/>
        <v>149</v>
      </c>
      <c r="I8" s="202">
        <f t="shared" si="0"/>
        <v>162</v>
      </c>
      <c r="J8" s="202">
        <f t="shared" si="0"/>
        <v>3434000000</v>
      </c>
      <c r="K8" s="202">
        <f t="shared" si="0"/>
        <v>2918000000</v>
      </c>
      <c r="L8" s="202">
        <f t="shared" si="0"/>
        <v>516000000</v>
      </c>
      <c r="M8" s="202">
        <f>M9+M45</f>
        <v>5087215000</v>
      </c>
      <c r="N8" s="202">
        <f t="shared" si="0"/>
        <v>551000000</v>
      </c>
      <c r="O8" s="202">
        <f t="shared" si="0"/>
        <v>1061000000</v>
      </c>
      <c r="P8" s="239">
        <f t="shared" si="0"/>
        <v>78751215000</v>
      </c>
      <c r="Q8" s="239">
        <f t="shared" ref="Q8" si="1">Q9+Q45</f>
        <v>78751215000</v>
      </c>
      <c r="R8" s="360">
        <f t="shared" ref="R8" si="2">R9+R45</f>
        <v>78751215000</v>
      </c>
      <c r="S8" s="239">
        <f t="shared" ref="S8" si="3">S9+S45</f>
        <v>78751215000</v>
      </c>
      <c r="T8" s="239"/>
      <c r="U8" s="169"/>
      <c r="V8" s="169"/>
      <c r="W8" s="173"/>
      <c r="X8" s="161"/>
      <c r="Y8" s="161"/>
      <c r="Z8" s="161"/>
      <c r="AA8" s="161"/>
      <c r="AB8" s="161"/>
      <c r="AC8" s="161"/>
      <c r="AD8" s="161"/>
      <c r="AE8" s="161"/>
      <c r="AF8" s="161"/>
      <c r="AG8" s="161"/>
      <c r="AH8" s="161"/>
      <c r="AI8" s="161"/>
      <c r="AJ8" s="161"/>
    </row>
    <row r="9" spans="1:36" s="167" customFormat="1" ht="24.6" customHeight="1">
      <c r="A9" s="176" t="s">
        <v>312</v>
      </c>
      <c r="B9" s="231" t="s">
        <v>313</v>
      </c>
      <c r="C9" s="216">
        <f>C10+C15+C20+C25+C30+C35+C40</f>
        <v>71842000000</v>
      </c>
      <c r="D9" s="239">
        <f t="shared" ref="D9:O9" si="4">D10+D15+D20+D25+D30+D35+D40</f>
        <v>57832000000</v>
      </c>
      <c r="E9" s="239">
        <f t="shared" si="4"/>
        <v>8495000000</v>
      </c>
      <c r="F9" s="239">
        <f t="shared" si="4"/>
        <v>5515000000</v>
      </c>
      <c r="G9" s="239">
        <f t="shared" si="4"/>
        <v>43.8</v>
      </c>
      <c r="H9" s="239">
        <f t="shared" si="4"/>
        <v>149</v>
      </c>
      <c r="I9" s="239">
        <f t="shared" si="4"/>
        <v>162</v>
      </c>
      <c r="J9" s="239">
        <f t="shared" si="4"/>
        <v>3434000000</v>
      </c>
      <c r="K9" s="239">
        <f t="shared" si="4"/>
        <v>2918000000</v>
      </c>
      <c r="L9" s="239">
        <f t="shared" si="4"/>
        <v>516000000</v>
      </c>
      <c r="M9" s="239">
        <f t="shared" si="4"/>
        <v>4691465000</v>
      </c>
      <c r="N9" s="239">
        <f t="shared" si="4"/>
        <v>551000000</v>
      </c>
      <c r="O9" s="216">
        <f t="shared" si="4"/>
        <v>1061000000</v>
      </c>
      <c r="P9" s="239">
        <f>P10+P15+P20+P25+P30+P35+P40</f>
        <v>78355465000</v>
      </c>
      <c r="Q9" s="239">
        <f t="shared" ref="Q9:S10" si="5">Q10+Q15+Q20+Q25+Q30+Q35+Q40</f>
        <v>78355465000</v>
      </c>
      <c r="R9" s="360">
        <f t="shared" si="5"/>
        <v>78355465000</v>
      </c>
      <c r="S9" s="239">
        <f t="shared" si="5"/>
        <v>78355465000</v>
      </c>
      <c r="T9" s="239"/>
      <c r="U9" s="169"/>
      <c r="V9" s="169"/>
      <c r="W9" s="173"/>
      <c r="X9" s="161"/>
      <c r="Y9" s="161"/>
      <c r="Z9" s="161"/>
      <c r="AA9" s="161"/>
      <c r="AB9" s="161"/>
      <c r="AC9" s="161"/>
      <c r="AD9" s="161"/>
      <c r="AE9" s="161"/>
      <c r="AF9" s="161"/>
      <c r="AG9" s="161"/>
      <c r="AH9" s="161"/>
      <c r="AI9" s="161"/>
      <c r="AJ9" s="161"/>
    </row>
    <row r="10" spans="1:36" s="199" customFormat="1" ht="21.75" customHeight="1">
      <c r="A10" s="203">
        <v>1</v>
      </c>
      <c r="B10" s="205" t="s">
        <v>204</v>
      </c>
      <c r="C10" s="205">
        <f>SUM(D10:F10)</f>
        <v>5917000000</v>
      </c>
      <c r="D10" s="205">
        <v>4274000000</v>
      </c>
      <c r="E10" s="205">
        <v>1085000000</v>
      </c>
      <c r="F10" s="205">
        <v>558000000</v>
      </c>
      <c r="G10" s="205">
        <v>29.8</v>
      </c>
      <c r="H10" s="205"/>
      <c r="I10" s="205"/>
      <c r="J10" s="205">
        <f>ROUND(K10+L10,0)</f>
        <v>291000000</v>
      </c>
      <c r="K10" s="205">
        <v>218000000</v>
      </c>
      <c r="L10" s="205">
        <v>73000000</v>
      </c>
      <c r="M10" s="196">
        <v>250000000</v>
      </c>
      <c r="N10" s="196">
        <v>56000000</v>
      </c>
      <c r="O10" s="196">
        <v>80000000</v>
      </c>
      <c r="P10" s="205">
        <f>C10+J10+M10-N10-O10</f>
        <v>6322000000</v>
      </c>
      <c r="Q10" s="361">
        <f>Q12+Q13+Q14</f>
        <v>6322000000</v>
      </c>
      <c r="R10" s="361">
        <f>R12+R13+R14</f>
        <v>0</v>
      </c>
      <c r="S10" s="239">
        <f t="shared" si="5"/>
        <v>0</v>
      </c>
      <c r="T10" s="239"/>
      <c r="U10" s="197"/>
      <c r="V10" s="198"/>
      <c r="W10" s="198"/>
      <c r="X10" s="198"/>
      <c r="Y10" s="198"/>
      <c r="Z10" s="198"/>
      <c r="AA10" s="198"/>
      <c r="AB10" s="198"/>
      <c r="AC10" s="198"/>
      <c r="AD10" s="198"/>
      <c r="AE10" s="198"/>
      <c r="AF10" s="198"/>
      <c r="AG10" s="198"/>
      <c r="AH10" s="198"/>
      <c r="AI10" s="198"/>
      <c r="AJ10" s="198"/>
    </row>
    <row r="11" spans="1:36" s="199" customFormat="1" ht="21.75" customHeight="1">
      <c r="A11" s="186" t="s">
        <v>304</v>
      </c>
      <c r="B11" s="190" t="s">
        <v>310</v>
      </c>
      <c r="C11" s="190">
        <f>SUM(D11:F11)</f>
        <v>136000000</v>
      </c>
      <c r="D11" s="190">
        <v>80000000</v>
      </c>
      <c r="E11" s="190"/>
      <c r="F11" s="190">
        <v>56000000</v>
      </c>
      <c r="G11" s="205"/>
      <c r="H11" s="205"/>
      <c r="I11" s="205"/>
      <c r="J11" s="205"/>
      <c r="K11" s="205"/>
      <c r="L11" s="205"/>
      <c r="M11" s="196"/>
      <c r="N11" s="196"/>
      <c r="O11" s="196"/>
      <c r="P11" s="190"/>
      <c r="Q11" s="361"/>
      <c r="R11" s="361"/>
      <c r="S11" s="381"/>
      <c r="T11" s="381"/>
      <c r="U11" s="197"/>
      <c r="V11" s="198"/>
      <c r="W11" s="198"/>
      <c r="X11" s="198"/>
      <c r="Y11" s="198"/>
      <c r="Z11" s="198"/>
      <c r="AA11" s="198"/>
      <c r="AB11" s="198"/>
      <c r="AC11" s="198"/>
      <c r="AD11" s="198"/>
      <c r="AE11" s="198"/>
      <c r="AF11" s="198"/>
      <c r="AG11" s="198"/>
      <c r="AH11" s="198"/>
      <c r="AI11" s="198"/>
      <c r="AJ11" s="198"/>
    </row>
    <row r="12" spans="1:36" s="194" customFormat="1" ht="31.15" customHeight="1">
      <c r="A12" s="186" t="s">
        <v>304</v>
      </c>
      <c r="B12" s="190" t="s">
        <v>306</v>
      </c>
      <c r="C12" s="190">
        <f>SUM(D12:F12)</f>
        <v>4144764000</v>
      </c>
      <c r="D12" s="190">
        <v>3039806000</v>
      </c>
      <c r="E12" s="190">
        <v>652290000</v>
      </c>
      <c r="F12" s="190">
        <f>458668000-6000000</f>
        <v>452668000</v>
      </c>
      <c r="G12" s="190"/>
      <c r="H12" s="190"/>
      <c r="I12" s="190"/>
      <c r="J12" s="190">
        <f>K12+L12</f>
        <v>145500000</v>
      </c>
      <c r="K12" s="190">
        <v>109000000</v>
      </c>
      <c r="L12" s="190">
        <v>36500000</v>
      </c>
      <c r="M12" s="191">
        <v>205960000</v>
      </c>
      <c r="N12" s="191"/>
      <c r="O12" s="191"/>
      <c r="P12" s="190">
        <f>C12+J12+M12-N12-O12</f>
        <v>4496224000</v>
      </c>
      <c r="Q12" s="362">
        <f>P12</f>
        <v>4496224000</v>
      </c>
      <c r="R12" s="362"/>
      <c r="S12" s="381"/>
      <c r="T12" s="381"/>
      <c r="U12" s="193"/>
      <c r="V12" s="193"/>
      <c r="W12" s="193"/>
      <c r="X12" s="193"/>
      <c r="Y12" s="193"/>
      <c r="Z12" s="193"/>
      <c r="AA12" s="193"/>
      <c r="AB12" s="193"/>
      <c r="AC12" s="193"/>
      <c r="AD12" s="193"/>
      <c r="AE12" s="193"/>
      <c r="AF12" s="193"/>
      <c r="AG12" s="193"/>
      <c r="AH12" s="193"/>
      <c r="AI12" s="193"/>
      <c r="AJ12" s="193"/>
    </row>
    <row r="13" spans="1:36" s="194" customFormat="1" ht="28.15" customHeight="1">
      <c r="A13" s="186" t="s">
        <v>304</v>
      </c>
      <c r="B13" s="190" t="s">
        <v>307</v>
      </c>
      <c r="C13" s="190">
        <f>SUM(D13:F13)</f>
        <v>6000000</v>
      </c>
      <c r="D13" s="190"/>
      <c r="E13" s="190"/>
      <c r="F13" s="190">
        <v>6000000</v>
      </c>
      <c r="G13" s="190"/>
      <c r="H13" s="190"/>
      <c r="I13" s="190"/>
      <c r="J13" s="190"/>
      <c r="K13" s="190"/>
      <c r="L13" s="190"/>
      <c r="M13" s="191"/>
      <c r="N13" s="191"/>
      <c r="O13" s="191"/>
      <c r="P13" s="190">
        <f>C13+J13+M13-N13-O13</f>
        <v>6000000</v>
      </c>
      <c r="Q13" s="362">
        <f t="shared" ref="Q13:Q14" si="6">P13</f>
        <v>6000000</v>
      </c>
      <c r="R13" s="362"/>
      <c r="S13" s="381"/>
      <c r="T13" s="381"/>
      <c r="U13" s="193"/>
      <c r="V13" s="193"/>
      <c r="W13" s="193"/>
      <c r="X13" s="193"/>
      <c r="Y13" s="193"/>
      <c r="Z13" s="193"/>
      <c r="AA13" s="193"/>
      <c r="AB13" s="193"/>
      <c r="AC13" s="193"/>
      <c r="AD13" s="193"/>
      <c r="AE13" s="193"/>
      <c r="AF13" s="193"/>
      <c r="AG13" s="193"/>
      <c r="AH13" s="193"/>
      <c r="AI13" s="193"/>
      <c r="AJ13" s="193"/>
    </row>
    <row r="14" spans="1:36" s="194" customFormat="1" ht="21.75" customHeight="1">
      <c r="A14" s="186" t="s">
        <v>304</v>
      </c>
      <c r="B14" s="190" t="s">
        <v>300</v>
      </c>
      <c r="C14" s="190">
        <f>C10-C11-C12-C13</f>
        <v>1630236000</v>
      </c>
      <c r="D14" s="190">
        <f t="shared" ref="D14:I14" si="7">D10-D11-D12-D13</f>
        <v>1154194000</v>
      </c>
      <c r="E14" s="190">
        <f t="shared" si="7"/>
        <v>432710000</v>
      </c>
      <c r="F14" s="190">
        <f>F10-F11-F12-F13</f>
        <v>43332000</v>
      </c>
      <c r="G14" s="190">
        <f t="shared" si="7"/>
        <v>29.8</v>
      </c>
      <c r="H14" s="190">
        <f t="shared" si="7"/>
        <v>0</v>
      </c>
      <c r="I14" s="190">
        <f t="shared" si="7"/>
        <v>0</v>
      </c>
      <c r="J14" s="190">
        <f>J10-J11-J12-J13</f>
        <v>145500000</v>
      </c>
      <c r="K14" s="190">
        <f t="shared" ref="K14:M14" si="8">K10-K11-K12-K13</f>
        <v>109000000</v>
      </c>
      <c r="L14" s="190">
        <f t="shared" si="8"/>
        <v>36500000</v>
      </c>
      <c r="M14" s="190">
        <f t="shared" si="8"/>
        <v>44040000</v>
      </c>
      <c r="N14" s="190"/>
      <c r="O14" s="190"/>
      <c r="P14" s="190">
        <f>C14+J14+M14-N14-O14</f>
        <v>1819776000</v>
      </c>
      <c r="Q14" s="362">
        <f t="shared" si="6"/>
        <v>1819776000</v>
      </c>
      <c r="R14" s="363"/>
      <c r="S14" s="382">
        <f>S10-S12</f>
        <v>0</v>
      </c>
      <c r="T14" s="382"/>
      <c r="U14" s="193"/>
      <c r="V14" s="193"/>
      <c r="W14" s="193"/>
      <c r="X14" s="193"/>
      <c r="Y14" s="193"/>
      <c r="Z14" s="193"/>
      <c r="AA14" s="193"/>
      <c r="AB14" s="193"/>
      <c r="AC14" s="193"/>
      <c r="AD14" s="193"/>
      <c r="AE14" s="193"/>
      <c r="AF14" s="193"/>
      <c r="AG14" s="193"/>
      <c r="AH14" s="193"/>
      <c r="AI14" s="193"/>
      <c r="AJ14" s="193"/>
    </row>
    <row r="15" spans="1:36" s="199" customFormat="1" ht="21.75" customHeight="1">
      <c r="A15" s="203">
        <v>2</v>
      </c>
      <c r="B15" s="205" t="s">
        <v>285</v>
      </c>
      <c r="C15" s="204">
        <f>SUM(D15:F15)</f>
        <v>8582000000</v>
      </c>
      <c r="D15" s="205">
        <v>6065000000</v>
      </c>
      <c r="E15" s="205">
        <v>1797000000</v>
      </c>
      <c r="F15" s="218">
        <v>720000000</v>
      </c>
      <c r="G15" s="218"/>
      <c r="H15" s="218"/>
      <c r="I15" s="218"/>
      <c r="J15" s="218">
        <f>ROUND(K15+L15,0)</f>
        <v>425000000</v>
      </c>
      <c r="K15" s="218">
        <v>306000000</v>
      </c>
      <c r="L15" s="218">
        <v>119000000</v>
      </c>
      <c r="M15" s="219">
        <v>351000000</v>
      </c>
      <c r="N15" s="219">
        <v>72000000</v>
      </c>
      <c r="O15" s="219">
        <v>120000000</v>
      </c>
      <c r="P15" s="205">
        <f>C15+J15+M15-N15-O15</f>
        <v>9166000000</v>
      </c>
      <c r="Q15" s="364">
        <f>Q17+Q18+Q19</f>
        <v>9166000000</v>
      </c>
      <c r="R15" s="361">
        <f>R17+R18+R19</f>
        <v>27019000000</v>
      </c>
      <c r="S15" s="361">
        <f>S17+S18+S19</f>
        <v>27019000000</v>
      </c>
      <c r="T15" s="419" t="s">
        <v>342</v>
      </c>
      <c r="U15" s="198"/>
      <c r="V15" s="198"/>
      <c r="W15" s="198"/>
      <c r="X15" s="198"/>
      <c r="Y15" s="198"/>
      <c r="Z15" s="198"/>
      <c r="AA15" s="198"/>
      <c r="AB15" s="198"/>
      <c r="AC15" s="198"/>
      <c r="AD15" s="198"/>
      <c r="AE15" s="198"/>
      <c r="AF15" s="198"/>
      <c r="AG15" s="198"/>
      <c r="AH15" s="198"/>
      <c r="AI15" s="198"/>
      <c r="AJ15" s="198"/>
    </row>
    <row r="16" spans="1:36" s="194" customFormat="1" ht="21.75" customHeight="1">
      <c r="A16" s="186" t="s">
        <v>304</v>
      </c>
      <c r="B16" s="190" t="s">
        <v>310</v>
      </c>
      <c r="C16" s="190">
        <f>SUM(D16:F16)</f>
        <v>192000000</v>
      </c>
      <c r="D16" s="190">
        <v>120000000</v>
      </c>
      <c r="E16" s="190"/>
      <c r="F16" s="190">
        <v>72000000</v>
      </c>
      <c r="G16" s="190"/>
      <c r="H16" s="190"/>
      <c r="I16" s="190"/>
      <c r="J16" s="190"/>
      <c r="K16" s="190"/>
      <c r="L16" s="190"/>
      <c r="M16" s="191"/>
      <c r="N16" s="191"/>
      <c r="O16" s="191"/>
      <c r="P16" s="189"/>
      <c r="Q16" s="362"/>
      <c r="R16" s="362"/>
      <c r="S16" s="383"/>
      <c r="T16" s="420"/>
      <c r="U16" s="193"/>
      <c r="V16" s="193"/>
      <c r="W16" s="193"/>
      <c r="X16" s="193"/>
      <c r="Y16" s="193"/>
      <c r="Z16" s="193"/>
      <c r="AA16" s="193"/>
      <c r="AB16" s="193"/>
      <c r="AC16" s="193"/>
      <c r="AD16" s="193"/>
      <c r="AE16" s="193"/>
      <c r="AF16" s="193"/>
      <c r="AG16" s="193"/>
      <c r="AH16" s="193"/>
      <c r="AI16" s="193"/>
      <c r="AJ16" s="193"/>
    </row>
    <row r="17" spans="1:36" s="167" customFormat="1" ht="33" customHeight="1">
      <c r="A17" s="185" t="s">
        <v>304</v>
      </c>
      <c r="B17" s="190" t="s">
        <v>306</v>
      </c>
      <c r="C17" s="190">
        <f>SUM(D17:F17)</f>
        <v>5651091600</v>
      </c>
      <c r="D17" s="178">
        <v>4263539000</v>
      </c>
      <c r="E17" s="178">
        <v>1238344000</v>
      </c>
      <c r="F17" s="178">
        <v>149208600</v>
      </c>
      <c r="G17" s="178"/>
      <c r="H17" s="178"/>
      <c r="I17" s="178"/>
      <c r="J17" s="190">
        <f>K17+L17</f>
        <v>212500000</v>
      </c>
      <c r="K17" s="178">
        <v>153000000</v>
      </c>
      <c r="L17" s="178">
        <v>59500000</v>
      </c>
      <c r="M17" s="184"/>
      <c r="N17" s="179"/>
      <c r="O17" s="179"/>
      <c r="P17" s="190">
        <f>C17+J17+M17-N17-O17</f>
        <v>5863591600</v>
      </c>
      <c r="Q17" s="365">
        <f>P17</f>
        <v>5863591600</v>
      </c>
      <c r="R17" s="365">
        <f>P12+P17+P22</f>
        <v>18214482100</v>
      </c>
      <c r="S17" s="383">
        <f>R17</f>
        <v>18214482100</v>
      </c>
      <c r="T17" s="420"/>
      <c r="U17" s="161"/>
      <c r="V17" s="161"/>
      <c r="W17" s="161"/>
      <c r="X17" s="161"/>
      <c r="Y17" s="161"/>
      <c r="Z17" s="161"/>
      <c r="AA17" s="161"/>
      <c r="AB17" s="161"/>
      <c r="AC17" s="161"/>
      <c r="AD17" s="161"/>
      <c r="AE17" s="161"/>
      <c r="AF17" s="161"/>
      <c r="AG17" s="161"/>
      <c r="AH17" s="161"/>
      <c r="AI17" s="161"/>
      <c r="AJ17" s="161"/>
    </row>
    <row r="18" spans="1:36" s="167" customFormat="1" ht="21.75" customHeight="1">
      <c r="A18" s="186" t="s">
        <v>304</v>
      </c>
      <c r="B18" s="190" t="s">
        <v>307</v>
      </c>
      <c r="C18" s="190">
        <f>SUM(D18:F18)</f>
        <v>56000000</v>
      </c>
      <c r="D18" s="178"/>
      <c r="E18" s="200"/>
      <c r="F18" s="178">
        <v>56000000</v>
      </c>
      <c r="G18" s="178"/>
      <c r="H18" s="178"/>
      <c r="I18" s="178"/>
      <c r="J18" s="178"/>
      <c r="K18" s="178"/>
      <c r="L18" s="178"/>
      <c r="M18" s="179"/>
      <c r="N18" s="179"/>
      <c r="O18" s="179"/>
      <c r="P18" s="190">
        <f t="shared" ref="P18" si="9">C18+J18+M18-N18-O18</f>
        <v>56000000</v>
      </c>
      <c r="Q18" s="365">
        <f t="shared" ref="Q18:Q19" si="10">P18</f>
        <v>56000000</v>
      </c>
      <c r="R18" s="365">
        <f t="shared" ref="R18:R19" si="11">P13+P18+P23</f>
        <v>73000000</v>
      </c>
      <c r="S18" s="383">
        <f t="shared" ref="S18:S19" si="12">R18</f>
        <v>73000000</v>
      </c>
      <c r="T18" s="420"/>
      <c r="U18" s="161"/>
      <c r="V18" s="161"/>
      <c r="W18" s="161"/>
      <c r="X18" s="161"/>
      <c r="Y18" s="161"/>
      <c r="Z18" s="161"/>
      <c r="AA18" s="161"/>
      <c r="AB18" s="161"/>
      <c r="AC18" s="161"/>
      <c r="AD18" s="161"/>
      <c r="AE18" s="161"/>
      <c r="AF18" s="161"/>
      <c r="AG18" s="161"/>
      <c r="AH18" s="161"/>
      <c r="AI18" s="161"/>
      <c r="AJ18" s="161"/>
    </row>
    <row r="19" spans="1:36" s="167" customFormat="1" ht="21.75" customHeight="1">
      <c r="A19" s="185" t="s">
        <v>304</v>
      </c>
      <c r="B19" s="190" t="s">
        <v>300</v>
      </c>
      <c r="C19" s="178">
        <f t="shared" ref="C19:M19" si="13">C15-C16-C17-C18</f>
        <v>2682908400</v>
      </c>
      <c r="D19" s="178">
        <f t="shared" si="13"/>
        <v>1681461000</v>
      </c>
      <c r="E19" s="178">
        <f t="shared" si="13"/>
        <v>558656000</v>
      </c>
      <c r="F19" s="178">
        <f t="shared" si="13"/>
        <v>442791400</v>
      </c>
      <c r="G19" s="178">
        <f t="shared" si="13"/>
        <v>0</v>
      </c>
      <c r="H19" s="178">
        <f t="shared" si="13"/>
        <v>0</v>
      </c>
      <c r="I19" s="178">
        <f t="shared" si="13"/>
        <v>0</v>
      </c>
      <c r="J19" s="178">
        <f>J15-J16-J17-J18</f>
        <v>212500000</v>
      </c>
      <c r="K19" s="178">
        <f t="shared" si="13"/>
        <v>153000000</v>
      </c>
      <c r="L19" s="178">
        <f t="shared" si="13"/>
        <v>59500000</v>
      </c>
      <c r="M19" s="178">
        <f t="shared" si="13"/>
        <v>351000000</v>
      </c>
      <c r="N19" s="178"/>
      <c r="O19" s="200"/>
      <c r="P19" s="190">
        <f>C19+J19+M19-N19-O19</f>
        <v>3246408400</v>
      </c>
      <c r="Q19" s="365">
        <f t="shared" si="10"/>
        <v>3246408400</v>
      </c>
      <c r="R19" s="365">
        <f t="shared" si="11"/>
        <v>8731517900</v>
      </c>
      <c r="S19" s="383">
        <f t="shared" si="12"/>
        <v>8731517900</v>
      </c>
      <c r="T19" s="421"/>
      <c r="U19" s="161"/>
      <c r="V19" s="161"/>
      <c r="W19" s="161"/>
      <c r="X19" s="161"/>
      <c r="Y19" s="161"/>
      <c r="Z19" s="161"/>
      <c r="AA19" s="161"/>
      <c r="AB19" s="161"/>
      <c r="AC19" s="161"/>
      <c r="AD19" s="161"/>
      <c r="AE19" s="161"/>
      <c r="AF19" s="161"/>
      <c r="AG19" s="161"/>
      <c r="AH19" s="161"/>
      <c r="AI19" s="161"/>
      <c r="AJ19" s="161"/>
    </row>
    <row r="20" spans="1:36" s="199" customFormat="1" ht="21.75" customHeight="1">
      <c r="A20" s="203">
        <v>3</v>
      </c>
      <c r="B20" s="205" t="s">
        <v>286</v>
      </c>
      <c r="C20" s="204">
        <f>SUM(D20:F20)</f>
        <v>10904000000</v>
      </c>
      <c r="D20" s="205">
        <v>7994000000</v>
      </c>
      <c r="E20" s="205">
        <v>2078000000</v>
      </c>
      <c r="F20" s="205">
        <v>832000000</v>
      </c>
      <c r="G20" s="205"/>
      <c r="H20" s="205"/>
      <c r="I20" s="205"/>
      <c r="J20" s="205">
        <f>ROUND(K20+L20,0)</f>
        <v>520000000</v>
      </c>
      <c r="K20" s="205">
        <v>385000000</v>
      </c>
      <c r="L20" s="205">
        <v>135000000</v>
      </c>
      <c r="M20" s="196">
        <v>310000000</v>
      </c>
      <c r="N20" s="196">
        <v>83000000</v>
      </c>
      <c r="O20" s="196">
        <v>120000000</v>
      </c>
      <c r="P20" s="205">
        <f>C20+J20+M20-N20-O20</f>
        <v>11531000000</v>
      </c>
      <c r="Q20" s="361">
        <f>Q22+Q23+Q24</f>
        <v>11531000000</v>
      </c>
      <c r="R20" s="361"/>
      <c r="S20" s="381">
        <f>P20-Q20+R20</f>
        <v>0</v>
      </c>
      <c r="T20" s="381"/>
      <c r="U20" s="198"/>
      <c r="V20" s="198"/>
      <c r="W20" s="198"/>
      <c r="X20" s="198"/>
      <c r="Y20" s="198"/>
      <c r="Z20" s="198"/>
      <c r="AA20" s="198"/>
      <c r="AB20" s="198"/>
      <c r="AC20" s="198"/>
      <c r="AD20" s="198"/>
      <c r="AE20" s="198"/>
      <c r="AF20" s="198"/>
      <c r="AG20" s="198"/>
      <c r="AH20" s="198"/>
      <c r="AI20" s="198"/>
      <c r="AJ20" s="198"/>
    </row>
    <row r="21" spans="1:36" s="167" customFormat="1" ht="18" customHeight="1">
      <c r="A21" s="185" t="s">
        <v>304</v>
      </c>
      <c r="B21" s="190" t="s">
        <v>310</v>
      </c>
      <c r="C21" s="190">
        <f>SUM(D21:F21)</f>
        <v>203000000</v>
      </c>
      <c r="D21" s="178">
        <v>120000000</v>
      </c>
      <c r="E21" s="178"/>
      <c r="F21" s="178">
        <v>83000000</v>
      </c>
      <c r="G21" s="178"/>
      <c r="H21" s="178"/>
      <c r="I21" s="178"/>
      <c r="J21" s="190"/>
      <c r="K21" s="213"/>
      <c r="L21" s="178"/>
      <c r="M21" s="179"/>
      <c r="N21" s="179"/>
      <c r="O21" s="179"/>
      <c r="P21" s="178"/>
      <c r="Q21" s="365"/>
      <c r="R21" s="365"/>
      <c r="S21" s="326"/>
      <c r="T21" s="326"/>
      <c r="U21" s="161"/>
      <c r="V21" s="161"/>
      <c r="W21" s="161"/>
      <c r="X21" s="161"/>
      <c r="Y21" s="161"/>
      <c r="Z21" s="161"/>
      <c r="AA21" s="161"/>
      <c r="AB21" s="161"/>
      <c r="AC21" s="161"/>
      <c r="AD21" s="161"/>
      <c r="AE21" s="161"/>
      <c r="AF21" s="161"/>
      <c r="AG21" s="161"/>
      <c r="AH21" s="161"/>
      <c r="AI21" s="161"/>
      <c r="AJ21" s="161"/>
    </row>
    <row r="22" spans="1:36" s="167" customFormat="1" ht="25.5">
      <c r="A22" s="186" t="s">
        <v>304</v>
      </c>
      <c r="B22" s="190" t="s">
        <v>306</v>
      </c>
      <c r="C22" s="190">
        <f>SUM(D22:F22)</f>
        <v>7594666500</v>
      </c>
      <c r="D22" s="178">
        <v>5681503400</v>
      </c>
      <c r="E22" s="178">
        <v>1295163100</v>
      </c>
      <c r="F22" s="178">
        <v>618000000</v>
      </c>
      <c r="G22" s="178"/>
      <c r="H22" s="178"/>
      <c r="I22" s="178"/>
      <c r="J22" s="190">
        <f>K22+L22</f>
        <v>260000000</v>
      </c>
      <c r="K22" s="178">
        <v>192500000</v>
      </c>
      <c r="L22" s="178">
        <v>67500000</v>
      </c>
      <c r="M22" s="179"/>
      <c r="N22" s="179"/>
      <c r="O22" s="179"/>
      <c r="P22" s="190">
        <f>C22+J22+M22-N22-O22</f>
        <v>7854666500</v>
      </c>
      <c r="Q22" s="365">
        <f>P22</f>
        <v>7854666500</v>
      </c>
      <c r="R22" s="365"/>
      <c r="S22" s="176"/>
      <c r="T22" s="176"/>
      <c r="U22" s="161"/>
      <c r="V22" s="161"/>
      <c r="W22" s="161"/>
      <c r="X22" s="161"/>
      <c r="Y22" s="161"/>
      <c r="Z22" s="161"/>
      <c r="AA22" s="161"/>
      <c r="AB22" s="161"/>
      <c r="AC22" s="161"/>
      <c r="AD22" s="161"/>
      <c r="AE22" s="161"/>
      <c r="AF22" s="161"/>
      <c r="AG22" s="161"/>
      <c r="AH22" s="161"/>
      <c r="AI22" s="161"/>
      <c r="AJ22" s="161"/>
    </row>
    <row r="23" spans="1:36" s="167" customFormat="1" ht="21.75" customHeight="1">
      <c r="A23" s="221" t="s">
        <v>304</v>
      </c>
      <c r="B23" s="190" t="s">
        <v>307</v>
      </c>
      <c r="C23" s="190">
        <f>SUM(D23:F23)</f>
        <v>11000000</v>
      </c>
      <c r="D23" s="178"/>
      <c r="E23" s="178"/>
      <c r="F23" s="178">
        <v>11000000</v>
      </c>
      <c r="G23" s="178"/>
      <c r="H23" s="178"/>
      <c r="I23" s="178"/>
      <c r="J23" s="178"/>
      <c r="K23" s="178"/>
      <c r="L23" s="178"/>
      <c r="M23" s="179"/>
      <c r="N23" s="179"/>
      <c r="O23" s="179"/>
      <c r="P23" s="190">
        <f>C23+J23+M23-N23-O23</f>
        <v>11000000</v>
      </c>
      <c r="Q23" s="365">
        <f t="shared" ref="Q23:Q24" si="14">P23</f>
        <v>11000000</v>
      </c>
      <c r="R23" s="365"/>
      <c r="S23" s="176"/>
      <c r="T23" s="176"/>
      <c r="U23" s="161"/>
      <c r="V23" s="161"/>
      <c r="W23" s="161"/>
      <c r="X23" s="161"/>
      <c r="Y23" s="161"/>
      <c r="Z23" s="161"/>
      <c r="AA23" s="161"/>
      <c r="AB23" s="161"/>
      <c r="AC23" s="161"/>
      <c r="AD23" s="161"/>
      <c r="AE23" s="161"/>
      <c r="AF23" s="161"/>
      <c r="AG23" s="161"/>
      <c r="AH23" s="161"/>
      <c r="AI23" s="161"/>
      <c r="AJ23" s="161"/>
    </row>
    <row r="24" spans="1:36" s="167" customFormat="1" ht="21.75" customHeight="1">
      <c r="A24" s="220" t="s">
        <v>304</v>
      </c>
      <c r="B24" s="190" t="s">
        <v>300</v>
      </c>
      <c r="C24" s="177">
        <f>C20-C21-C22-C23</f>
        <v>3095333500</v>
      </c>
      <c r="D24" s="177">
        <f t="shared" ref="D24:M24" si="15">D20-D21-D22-D23</f>
        <v>2192496600</v>
      </c>
      <c r="E24" s="177">
        <f t="shared" si="15"/>
        <v>782836900</v>
      </c>
      <c r="F24" s="177">
        <f t="shared" si="15"/>
        <v>120000000</v>
      </c>
      <c r="G24" s="177">
        <f t="shared" si="15"/>
        <v>0</v>
      </c>
      <c r="H24" s="177">
        <f t="shared" si="15"/>
        <v>0</v>
      </c>
      <c r="I24" s="177">
        <f t="shared" si="15"/>
        <v>0</v>
      </c>
      <c r="J24" s="177">
        <f t="shared" si="15"/>
        <v>260000000</v>
      </c>
      <c r="K24" s="177">
        <f t="shared" si="15"/>
        <v>192500000</v>
      </c>
      <c r="L24" s="177">
        <f t="shared" si="15"/>
        <v>67500000</v>
      </c>
      <c r="M24" s="177">
        <f t="shared" si="15"/>
        <v>310000000</v>
      </c>
      <c r="N24" s="177"/>
      <c r="O24" s="177"/>
      <c r="P24" s="190">
        <f>C24+J24+M24-N24-O24</f>
        <v>3665333500</v>
      </c>
      <c r="Q24" s="365">
        <f t="shared" si="14"/>
        <v>3665333500</v>
      </c>
      <c r="R24" s="365"/>
      <c r="S24" s="176"/>
      <c r="T24" s="176"/>
      <c r="U24" s="161"/>
      <c r="V24" s="161"/>
      <c r="W24" s="161"/>
      <c r="X24" s="161"/>
      <c r="Y24" s="161"/>
      <c r="Z24" s="161"/>
      <c r="AA24" s="161"/>
      <c r="AB24" s="161"/>
      <c r="AC24" s="161"/>
      <c r="AD24" s="161"/>
      <c r="AE24" s="161"/>
      <c r="AF24" s="161"/>
      <c r="AG24" s="161"/>
      <c r="AH24" s="161"/>
      <c r="AI24" s="161"/>
      <c r="AJ24" s="161"/>
    </row>
    <row r="25" spans="1:36" s="199" customFormat="1" ht="21.75" customHeight="1">
      <c r="A25" s="201">
        <v>4</v>
      </c>
      <c r="B25" s="205" t="s">
        <v>250</v>
      </c>
      <c r="C25" s="204">
        <f>SUM(D25:F25)</f>
        <v>16105000000</v>
      </c>
      <c r="D25" s="205">
        <v>14221000000</v>
      </c>
      <c r="E25" s="205">
        <v>751000000</v>
      </c>
      <c r="F25" s="205">
        <v>1133000000</v>
      </c>
      <c r="G25" s="205"/>
      <c r="H25" s="205">
        <v>40</v>
      </c>
      <c r="I25" s="192">
        <v>117</v>
      </c>
      <c r="J25" s="205">
        <f>ROUND(K25+L25,0)</f>
        <v>745000000</v>
      </c>
      <c r="K25" s="205">
        <v>698000000</v>
      </c>
      <c r="L25" s="205">
        <v>47000000</v>
      </c>
      <c r="M25" s="196">
        <v>352000000</v>
      </c>
      <c r="N25" s="196">
        <v>113000000</v>
      </c>
      <c r="O25" s="196">
        <v>0</v>
      </c>
      <c r="P25" s="205">
        <f>C25+J25+M25-N25-O25</f>
        <v>17089000000</v>
      </c>
      <c r="Q25" s="361">
        <f>Q27+Q28+Q29</f>
        <v>17089000000</v>
      </c>
      <c r="R25" s="361">
        <f>R27+R28+R29</f>
        <v>27275000000</v>
      </c>
      <c r="S25" s="361">
        <f>S27+S28+S29</f>
        <v>27275000000</v>
      </c>
      <c r="T25" s="419" t="s">
        <v>343</v>
      </c>
      <c r="U25" s="198"/>
      <c r="V25" s="198"/>
      <c r="W25" s="198"/>
      <c r="X25" s="198"/>
      <c r="Y25" s="198"/>
      <c r="Z25" s="198"/>
      <c r="AA25" s="198"/>
      <c r="AB25" s="198"/>
      <c r="AC25" s="198"/>
      <c r="AD25" s="198"/>
      <c r="AE25" s="198"/>
      <c r="AF25" s="198"/>
      <c r="AG25" s="198"/>
      <c r="AH25" s="198"/>
      <c r="AI25" s="198"/>
      <c r="AJ25" s="198"/>
    </row>
    <row r="26" spans="1:36" s="199" customFormat="1" ht="20.45" customHeight="1">
      <c r="A26" s="183" t="s">
        <v>304</v>
      </c>
      <c r="B26" s="190" t="s">
        <v>310</v>
      </c>
      <c r="C26" s="190">
        <f>SUM(D26:F26)</f>
        <v>113000000</v>
      </c>
      <c r="D26" s="205"/>
      <c r="E26" s="205"/>
      <c r="F26" s="190">
        <v>113000000</v>
      </c>
      <c r="G26" s="205"/>
      <c r="H26" s="205"/>
      <c r="I26" s="192"/>
      <c r="J26" s="205"/>
      <c r="K26" s="205"/>
      <c r="L26" s="205"/>
      <c r="M26" s="196"/>
      <c r="N26" s="196"/>
      <c r="O26" s="196"/>
      <c r="P26" s="190"/>
      <c r="Q26" s="361"/>
      <c r="R26" s="361"/>
      <c r="S26" s="381"/>
      <c r="T26" s="420"/>
      <c r="U26" s="198"/>
      <c r="V26" s="198"/>
      <c r="W26" s="198"/>
      <c r="X26" s="198"/>
      <c r="Y26" s="198"/>
      <c r="Z26" s="198"/>
      <c r="AA26" s="198"/>
      <c r="AB26" s="198"/>
      <c r="AC26" s="198"/>
      <c r="AD26" s="198"/>
      <c r="AE26" s="198"/>
      <c r="AF26" s="198"/>
      <c r="AG26" s="198"/>
      <c r="AH26" s="198"/>
      <c r="AI26" s="198"/>
      <c r="AJ26" s="198"/>
    </row>
    <row r="27" spans="1:36" s="194" customFormat="1" ht="25.5">
      <c r="A27" s="225" t="s">
        <v>304</v>
      </c>
      <c r="B27" s="190" t="s">
        <v>306</v>
      </c>
      <c r="C27" s="190">
        <f>SUM(D27:F27)</f>
        <v>10839863249</v>
      </c>
      <c r="D27" s="190">
        <v>9596935200</v>
      </c>
      <c r="E27" s="190">
        <v>519356600</v>
      </c>
      <c r="F27" s="190">
        <v>723571449</v>
      </c>
      <c r="G27" s="190"/>
      <c r="H27" s="190"/>
      <c r="I27" s="207"/>
      <c r="J27" s="190">
        <f>K27+L27</f>
        <v>392050000</v>
      </c>
      <c r="K27" s="190">
        <v>368550000</v>
      </c>
      <c r="L27" s="190">
        <v>23500000</v>
      </c>
      <c r="M27" s="191"/>
      <c r="N27" s="191"/>
      <c r="O27" s="191"/>
      <c r="P27" s="190">
        <f t="shared" ref="P27:P28" si="16">C27+J27+M27-N27-O27</f>
        <v>11231913249</v>
      </c>
      <c r="Q27" s="362">
        <f>P27</f>
        <v>11231913249</v>
      </c>
      <c r="R27" s="362">
        <f>P27+P32</f>
        <v>17993990500</v>
      </c>
      <c r="S27" s="383">
        <f>R27</f>
        <v>17993990500</v>
      </c>
      <c r="T27" s="420"/>
      <c r="U27" s="193"/>
      <c r="V27" s="193"/>
      <c r="W27" s="193"/>
      <c r="X27" s="193"/>
      <c r="Y27" s="193"/>
      <c r="Z27" s="193"/>
      <c r="AA27" s="193"/>
      <c r="AB27" s="193"/>
      <c r="AC27" s="193"/>
      <c r="AD27" s="193"/>
      <c r="AE27" s="193"/>
      <c r="AF27" s="193"/>
      <c r="AG27" s="193"/>
      <c r="AH27" s="193"/>
      <c r="AI27" s="193"/>
      <c r="AJ27" s="193"/>
    </row>
    <row r="28" spans="1:36" s="199" customFormat="1" ht="21.75" customHeight="1">
      <c r="A28" s="183" t="s">
        <v>304</v>
      </c>
      <c r="B28" s="190" t="s">
        <v>307</v>
      </c>
      <c r="C28" s="190">
        <f t="shared" ref="C28" si="17">SUM(D28:F28)</f>
        <v>53000000</v>
      </c>
      <c r="D28" s="205"/>
      <c r="E28" s="205"/>
      <c r="F28" s="190">
        <v>53000000</v>
      </c>
      <c r="G28" s="205"/>
      <c r="H28" s="205"/>
      <c r="I28" s="192"/>
      <c r="J28" s="205"/>
      <c r="K28" s="205"/>
      <c r="L28" s="205"/>
      <c r="M28" s="196"/>
      <c r="N28" s="196"/>
      <c r="O28" s="196"/>
      <c r="P28" s="190">
        <f t="shared" si="16"/>
        <v>53000000</v>
      </c>
      <c r="Q28" s="362">
        <f t="shared" ref="Q28:Q29" si="18">P28</f>
        <v>53000000</v>
      </c>
      <c r="R28" s="362">
        <f t="shared" ref="R28:R29" si="19">P28+P33</f>
        <v>83000000</v>
      </c>
      <c r="S28" s="383">
        <f t="shared" ref="S28:S29" si="20">R28</f>
        <v>83000000</v>
      </c>
      <c r="T28" s="420"/>
      <c r="U28" s="198"/>
      <c r="V28" s="198"/>
      <c r="W28" s="198"/>
      <c r="X28" s="198"/>
      <c r="Y28" s="198"/>
      <c r="Z28" s="198"/>
      <c r="AA28" s="198"/>
      <c r="AB28" s="198"/>
      <c r="AC28" s="198"/>
      <c r="AD28" s="198"/>
      <c r="AE28" s="198"/>
      <c r="AF28" s="198"/>
      <c r="AG28" s="198"/>
      <c r="AH28" s="198"/>
      <c r="AI28" s="198"/>
      <c r="AJ28" s="198"/>
    </row>
    <row r="29" spans="1:36" s="199" customFormat="1" ht="21.75" customHeight="1">
      <c r="A29" s="183" t="s">
        <v>304</v>
      </c>
      <c r="B29" s="190" t="s">
        <v>300</v>
      </c>
      <c r="C29" s="190">
        <f>C25-C26-C27-C28</f>
        <v>5099136751</v>
      </c>
      <c r="D29" s="190">
        <f t="shared" ref="D29:O29" si="21">D25-D26-D27-D28</f>
        <v>4624064800</v>
      </c>
      <c r="E29" s="190">
        <f t="shared" si="21"/>
        <v>231643400</v>
      </c>
      <c r="F29" s="190">
        <f>F25-F26-F27-F28</f>
        <v>243428551</v>
      </c>
      <c r="G29" s="190">
        <f t="shared" si="21"/>
        <v>0</v>
      </c>
      <c r="H29" s="190">
        <f t="shared" si="21"/>
        <v>40</v>
      </c>
      <c r="I29" s="190">
        <f t="shared" si="21"/>
        <v>117</v>
      </c>
      <c r="J29" s="190">
        <f t="shared" si="21"/>
        <v>352950000</v>
      </c>
      <c r="K29" s="190">
        <f t="shared" si="21"/>
        <v>329450000</v>
      </c>
      <c r="L29" s="190">
        <f t="shared" si="21"/>
        <v>23500000</v>
      </c>
      <c r="M29" s="190">
        <f t="shared" si="21"/>
        <v>352000000</v>
      </c>
      <c r="N29" s="190"/>
      <c r="O29" s="190">
        <f t="shared" si="21"/>
        <v>0</v>
      </c>
      <c r="P29" s="190">
        <f>C29+J29+M29-N29-O29</f>
        <v>5804086751</v>
      </c>
      <c r="Q29" s="362">
        <f t="shared" si="18"/>
        <v>5804086751</v>
      </c>
      <c r="R29" s="362">
        <f t="shared" si="19"/>
        <v>9198009500</v>
      </c>
      <c r="S29" s="383">
        <f t="shared" si="20"/>
        <v>9198009500</v>
      </c>
      <c r="T29" s="421"/>
      <c r="U29" s="198"/>
      <c r="V29" s="198"/>
      <c r="W29" s="198"/>
      <c r="X29" s="198"/>
      <c r="Y29" s="198"/>
      <c r="Z29" s="198"/>
      <c r="AA29" s="198"/>
      <c r="AB29" s="198"/>
      <c r="AC29" s="198"/>
      <c r="AD29" s="198"/>
      <c r="AE29" s="198"/>
      <c r="AF29" s="198"/>
      <c r="AG29" s="198"/>
      <c r="AH29" s="198"/>
      <c r="AI29" s="198"/>
      <c r="AJ29" s="198"/>
    </row>
    <row r="30" spans="1:36" s="199" customFormat="1" ht="21.75" customHeight="1">
      <c r="A30" s="201">
        <v>5</v>
      </c>
      <c r="B30" s="205" t="s">
        <v>251</v>
      </c>
      <c r="C30" s="204">
        <f>SUM(D30:F30)</f>
        <v>9559000000</v>
      </c>
      <c r="D30" s="205">
        <v>8090000000</v>
      </c>
      <c r="E30" s="205">
        <v>751000000</v>
      </c>
      <c r="F30" s="205">
        <v>718000000</v>
      </c>
      <c r="G30" s="205">
        <v>14</v>
      </c>
      <c r="H30" s="205">
        <v>19</v>
      </c>
      <c r="I30" s="192">
        <v>45</v>
      </c>
      <c r="J30" s="205">
        <f>ROUND(K30+L30,0)</f>
        <v>447000000</v>
      </c>
      <c r="K30" s="205">
        <v>399000000</v>
      </c>
      <c r="L30" s="205">
        <v>48000000</v>
      </c>
      <c r="M30" s="196">
        <v>252000000</v>
      </c>
      <c r="N30" s="196">
        <v>72000000</v>
      </c>
      <c r="O30" s="196"/>
      <c r="P30" s="205">
        <f>C30+J30+M30-N30-O30</f>
        <v>10186000000</v>
      </c>
      <c r="Q30" s="361">
        <f>Q32+Q33+Q34</f>
        <v>10186000000</v>
      </c>
      <c r="R30" s="361"/>
      <c r="S30" s="381"/>
      <c r="T30" s="381"/>
      <c r="U30" s="198"/>
      <c r="V30" s="198"/>
      <c r="W30" s="198"/>
      <c r="X30" s="198"/>
      <c r="Y30" s="198"/>
      <c r="Z30" s="198"/>
      <c r="AA30" s="198"/>
      <c r="AB30" s="198"/>
      <c r="AC30" s="198"/>
      <c r="AD30" s="198"/>
      <c r="AE30" s="198"/>
      <c r="AF30" s="198"/>
      <c r="AG30" s="198"/>
      <c r="AH30" s="198"/>
      <c r="AI30" s="198"/>
      <c r="AJ30" s="198"/>
    </row>
    <row r="31" spans="1:36" s="199" customFormat="1" ht="19.149999999999999" customHeight="1">
      <c r="A31" s="215" t="s">
        <v>304</v>
      </c>
      <c r="B31" s="190" t="s">
        <v>310</v>
      </c>
      <c r="C31" s="190">
        <f t="shared" ref="C31:C33" si="22">SUM(D31:F31)</f>
        <v>72000000</v>
      </c>
      <c r="D31" s="205"/>
      <c r="E31" s="205"/>
      <c r="F31" s="190">
        <v>72000000</v>
      </c>
      <c r="G31" s="205"/>
      <c r="H31" s="205"/>
      <c r="I31" s="192"/>
      <c r="J31" s="205"/>
      <c r="K31" s="205"/>
      <c r="L31" s="205"/>
      <c r="M31" s="196"/>
      <c r="N31" s="196"/>
      <c r="O31" s="196"/>
      <c r="P31" s="205"/>
      <c r="Q31" s="361"/>
      <c r="R31" s="361"/>
      <c r="S31" s="381"/>
      <c r="T31" s="381"/>
      <c r="U31" s="198"/>
      <c r="V31" s="198"/>
      <c r="W31" s="198"/>
      <c r="X31" s="198"/>
      <c r="Y31" s="198"/>
      <c r="Z31" s="198"/>
      <c r="AA31" s="198"/>
      <c r="AB31" s="198"/>
      <c r="AC31" s="198"/>
      <c r="AD31" s="198"/>
      <c r="AE31" s="198"/>
      <c r="AF31" s="198"/>
      <c r="AG31" s="198"/>
      <c r="AH31" s="198"/>
      <c r="AI31" s="198"/>
      <c r="AJ31" s="198"/>
    </row>
    <row r="32" spans="1:36" s="194" customFormat="1" ht="24.6" customHeight="1">
      <c r="A32" s="225" t="s">
        <v>304</v>
      </c>
      <c r="B32" s="190" t="s">
        <v>306</v>
      </c>
      <c r="C32" s="190">
        <f t="shared" si="22"/>
        <v>6538577251</v>
      </c>
      <c r="D32" s="190">
        <v>5875593945</v>
      </c>
      <c r="E32" s="190">
        <v>323084000</v>
      </c>
      <c r="F32" s="190">
        <v>339899306</v>
      </c>
      <c r="G32" s="190"/>
      <c r="H32" s="190"/>
      <c r="I32" s="207"/>
      <c r="J32" s="190">
        <f>K32+L32</f>
        <v>223500000</v>
      </c>
      <c r="K32" s="190">
        <v>199500000</v>
      </c>
      <c r="L32" s="190">
        <v>24000000</v>
      </c>
      <c r="M32" s="191"/>
      <c r="N32" s="191"/>
      <c r="O32" s="191"/>
      <c r="P32" s="190">
        <f>C32+J32+M32-N32-O32</f>
        <v>6762077251</v>
      </c>
      <c r="Q32" s="362">
        <f>P32</f>
        <v>6762077251</v>
      </c>
      <c r="R32" s="362"/>
      <c r="S32" s="383"/>
      <c r="T32" s="383"/>
      <c r="U32" s="193"/>
      <c r="V32" s="193"/>
      <c r="W32" s="193"/>
      <c r="X32" s="193"/>
      <c r="Y32" s="193"/>
      <c r="Z32" s="193"/>
      <c r="AA32" s="193"/>
      <c r="AB32" s="193"/>
      <c r="AC32" s="193"/>
      <c r="AD32" s="193"/>
      <c r="AE32" s="193"/>
      <c r="AF32" s="193"/>
      <c r="AG32" s="193"/>
      <c r="AH32" s="193"/>
      <c r="AI32" s="193"/>
      <c r="AJ32" s="193"/>
    </row>
    <row r="33" spans="1:36" s="199" customFormat="1" ht="21.75" customHeight="1">
      <c r="A33" s="183" t="s">
        <v>304</v>
      </c>
      <c r="B33" s="190" t="s">
        <v>307</v>
      </c>
      <c r="C33" s="190">
        <f t="shared" si="22"/>
        <v>30000000</v>
      </c>
      <c r="D33" s="205"/>
      <c r="E33" s="205"/>
      <c r="F33" s="190">
        <v>30000000</v>
      </c>
      <c r="G33" s="205"/>
      <c r="H33" s="205"/>
      <c r="I33" s="192"/>
      <c r="J33" s="205"/>
      <c r="K33" s="205"/>
      <c r="L33" s="205"/>
      <c r="M33" s="196"/>
      <c r="N33" s="196"/>
      <c r="O33" s="196"/>
      <c r="P33" s="190">
        <f>C33+J33+M33-N33-O33</f>
        <v>30000000</v>
      </c>
      <c r="Q33" s="362">
        <f t="shared" ref="Q33:Q34" si="23">P33</f>
        <v>30000000</v>
      </c>
      <c r="R33" s="361"/>
      <c r="S33" s="381"/>
      <c r="T33" s="381"/>
      <c r="U33" s="198"/>
      <c r="V33" s="198"/>
      <c r="W33" s="198"/>
      <c r="X33" s="198"/>
      <c r="Y33" s="198"/>
      <c r="Z33" s="198"/>
      <c r="AA33" s="198"/>
      <c r="AB33" s="198"/>
      <c r="AC33" s="198"/>
      <c r="AD33" s="198"/>
      <c r="AE33" s="198"/>
      <c r="AF33" s="198"/>
      <c r="AG33" s="198"/>
      <c r="AH33" s="198"/>
      <c r="AI33" s="198"/>
      <c r="AJ33" s="198"/>
    </row>
    <row r="34" spans="1:36" s="167" customFormat="1" ht="21.75" customHeight="1">
      <c r="A34" s="183" t="s">
        <v>304</v>
      </c>
      <c r="B34" s="190" t="s">
        <v>300</v>
      </c>
      <c r="C34" s="177">
        <f>C30-C31-C32-C33</f>
        <v>2918422749</v>
      </c>
      <c r="D34" s="177">
        <f t="shared" ref="D34:M34" si="24">D30-D31-D32-D33</f>
        <v>2214406055</v>
      </c>
      <c r="E34" s="177">
        <f t="shared" si="24"/>
        <v>427916000</v>
      </c>
      <c r="F34" s="177">
        <f t="shared" si="24"/>
        <v>276100694</v>
      </c>
      <c r="G34" s="177">
        <f t="shared" si="24"/>
        <v>14</v>
      </c>
      <c r="H34" s="177">
        <f t="shared" si="24"/>
        <v>19</v>
      </c>
      <c r="I34" s="177">
        <f t="shared" si="24"/>
        <v>45</v>
      </c>
      <c r="J34" s="177">
        <f t="shared" si="24"/>
        <v>223500000</v>
      </c>
      <c r="K34" s="177">
        <f t="shared" si="24"/>
        <v>199500000</v>
      </c>
      <c r="L34" s="177">
        <f t="shared" si="24"/>
        <v>24000000</v>
      </c>
      <c r="M34" s="177">
        <f t="shared" si="24"/>
        <v>252000000</v>
      </c>
      <c r="N34" s="177"/>
      <c r="O34" s="177"/>
      <c r="P34" s="190">
        <f>C34+J34+M34-N34-O34</f>
        <v>3393922749</v>
      </c>
      <c r="Q34" s="362">
        <f t="shared" si="23"/>
        <v>3393922749</v>
      </c>
      <c r="R34" s="365"/>
      <c r="S34" s="384"/>
      <c r="T34" s="384"/>
      <c r="U34" s="161"/>
      <c r="V34" s="161"/>
      <c r="W34" s="161"/>
      <c r="X34" s="161"/>
      <c r="Y34" s="161"/>
      <c r="Z34" s="161"/>
      <c r="AA34" s="161"/>
      <c r="AB34" s="161"/>
      <c r="AC34" s="161"/>
      <c r="AD34" s="161"/>
      <c r="AE34" s="161"/>
      <c r="AF34" s="161"/>
      <c r="AG34" s="161"/>
      <c r="AH34" s="161"/>
      <c r="AI34" s="161"/>
      <c r="AJ34" s="161"/>
    </row>
    <row r="35" spans="1:36" s="199" customFormat="1" ht="21.75" customHeight="1">
      <c r="A35" s="195">
        <v>6</v>
      </c>
      <c r="B35" s="205" t="s">
        <v>205</v>
      </c>
      <c r="C35" s="204">
        <f>SUM(D35:F35)</f>
        <v>14242000000</v>
      </c>
      <c r="D35" s="205">
        <v>11573000000</v>
      </c>
      <c r="E35" s="205">
        <v>1590000000</v>
      </c>
      <c r="F35" s="205">
        <v>1079000000</v>
      </c>
      <c r="G35" s="205"/>
      <c r="H35" s="205">
        <v>71</v>
      </c>
      <c r="I35" s="205"/>
      <c r="J35" s="205">
        <f>ROUND(K35+L35,0)</f>
        <v>689000000</v>
      </c>
      <c r="K35" s="205">
        <v>614000000</v>
      </c>
      <c r="L35" s="223">
        <v>75000000</v>
      </c>
      <c r="M35" s="205">
        <v>2054000000</v>
      </c>
      <c r="N35" s="205">
        <v>108000000</v>
      </c>
      <c r="O35" s="196">
        <v>621000000</v>
      </c>
      <c r="P35" s="205">
        <f>C35+J35+M35-N35-O35</f>
        <v>16256000000</v>
      </c>
      <c r="Q35" s="366">
        <f>Q37+Q38+Q39</f>
        <v>16256000000</v>
      </c>
      <c r="R35" s="366">
        <f>R37+R38+R39</f>
        <v>24061465000</v>
      </c>
      <c r="S35" s="366">
        <f>S37+S38+S39</f>
        <v>24061465000</v>
      </c>
      <c r="T35" s="419" t="s">
        <v>344</v>
      </c>
      <c r="U35" s="198"/>
      <c r="V35" s="198"/>
      <c r="W35" s="198"/>
      <c r="X35" s="198"/>
      <c r="Y35" s="198"/>
      <c r="Z35" s="198"/>
      <c r="AA35" s="198"/>
      <c r="AB35" s="198"/>
      <c r="AC35" s="198"/>
      <c r="AD35" s="198"/>
      <c r="AE35" s="198"/>
      <c r="AF35" s="198"/>
      <c r="AG35" s="198"/>
      <c r="AH35" s="198"/>
      <c r="AI35" s="198"/>
      <c r="AJ35" s="198"/>
    </row>
    <row r="36" spans="1:36" s="199" customFormat="1" ht="21.75" customHeight="1">
      <c r="A36" s="215" t="s">
        <v>304</v>
      </c>
      <c r="B36" s="190" t="s">
        <v>310</v>
      </c>
      <c r="C36" s="190">
        <f t="shared" ref="C36:C38" si="25">SUM(D36:F36)</f>
        <v>729000000</v>
      </c>
      <c r="D36" s="190">
        <v>621000000</v>
      </c>
      <c r="E36" s="190"/>
      <c r="F36" s="190">
        <v>108000000</v>
      </c>
      <c r="G36" s="205"/>
      <c r="H36" s="205"/>
      <c r="I36" s="205"/>
      <c r="J36" s="190"/>
      <c r="K36" s="190"/>
      <c r="L36" s="226"/>
      <c r="M36" s="190"/>
      <c r="N36" s="190"/>
      <c r="O36" s="196"/>
      <c r="P36" s="205"/>
      <c r="Q36" s="366"/>
      <c r="R36" s="366"/>
      <c r="S36" s="385"/>
      <c r="T36" s="420"/>
      <c r="U36" s="198"/>
      <c r="V36" s="198"/>
      <c r="W36" s="198"/>
      <c r="X36" s="198"/>
      <c r="Y36" s="198"/>
      <c r="Z36" s="198"/>
      <c r="AA36" s="198"/>
      <c r="AB36" s="198"/>
      <c r="AC36" s="198"/>
      <c r="AD36" s="198"/>
      <c r="AE36" s="198"/>
      <c r="AF36" s="198"/>
      <c r="AG36" s="198"/>
      <c r="AH36" s="198"/>
      <c r="AI36" s="198"/>
      <c r="AJ36" s="198"/>
    </row>
    <row r="37" spans="1:36" s="199" customFormat="1" ht="25.5">
      <c r="A37" s="215" t="s">
        <v>304</v>
      </c>
      <c r="B37" s="190" t="s">
        <v>306</v>
      </c>
      <c r="C37" s="190">
        <f t="shared" si="25"/>
        <v>9579319774</v>
      </c>
      <c r="D37" s="190">
        <v>8697563000</v>
      </c>
      <c r="E37" s="190">
        <v>683341000</v>
      </c>
      <c r="F37" s="190">
        <v>198415774</v>
      </c>
      <c r="G37" s="190"/>
      <c r="H37" s="190"/>
      <c r="I37" s="190"/>
      <c r="J37" s="190">
        <f>K37+L37</f>
        <v>350411000</v>
      </c>
      <c r="K37" s="190">
        <v>308200000</v>
      </c>
      <c r="L37" s="226">
        <v>42211000</v>
      </c>
      <c r="M37" s="190"/>
      <c r="N37" s="190"/>
      <c r="O37" s="191"/>
      <c r="P37" s="190">
        <f>C37+J37+M37-N37-O37</f>
        <v>9929730774</v>
      </c>
      <c r="Q37" s="367">
        <f>P37</f>
        <v>9929730774</v>
      </c>
      <c r="R37" s="367">
        <f>P37+P42</f>
        <v>15169069974</v>
      </c>
      <c r="S37" s="386">
        <f>R37</f>
        <v>15169069974</v>
      </c>
      <c r="T37" s="420"/>
      <c r="U37" s="198"/>
      <c r="V37" s="198"/>
      <c r="W37" s="198"/>
      <c r="X37" s="198"/>
      <c r="Y37" s="198"/>
      <c r="Z37" s="198"/>
      <c r="AA37" s="198"/>
      <c r="AB37" s="198"/>
      <c r="AC37" s="198"/>
      <c r="AD37" s="198"/>
      <c r="AE37" s="198"/>
      <c r="AF37" s="198"/>
      <c r="AG37" s="198"/>
      <c r="AH37" s="198"/>
      <c r="AI37" s="198"/>
      <c r="AJ37" s="198"/>
    </row>
    <row r="38" spans="1:36" s="199" customFormat="1" ht="21.75" customHeight="1">
      <c r="A38" s="215" t="s">
        <v>304</v>
      </c>
      <c r="B38" s="190" t="s">
        <v>307</v>
      </c>
      <c r="C38" s="190">
        <f t="shared" si="25"/>
        <v>74000000</v>
      </c>
      <c r="D38" s="205"/>
      <c r="E38" s="205"/>
      <c r="F38" s="190">
        <v>74000000</v>
      </c>
      <c r="G38" s="205"/>
      <c r="H38" s="205"/>
      <c r="I38" s="205"/>
      <c r="J38" s="205"/>
      <c r="K38" s="205"/>
      <c r="L38" s="223"/>
      <c r="M38" s="205"/>
      <c r="N38" s="205"/>
      <c r="O38" s="196"/>
      <c r="P38" s="190">
        <f>C38+J38+M38-N38-O38</f>
        <v>74000000</v>
      </c>
      <c r="Q38" s="367">
        <f t="shared" ref="Q38:Q39" si="26">P38</f>
        <v>74000000</v>
      </c>
      <c r="R38" s="367">
        <f t="shared" ref="R38:R39" si="27">P38+P43</f>
        <v>110000000</v>
      </c>
      <c r="S38" s="386">
        <f t="shared" ref="S38:S39" si="28">R38</f>
        <v>110000000</v>
      </c>
      <c r="T38" s="420"/>
      <c r="U38" s="198"/>
      <c r="V38" s="198"/>
      <c r="W38" s="198"/>
      <c r="X38" s="198"/>
      <c r="Y38" s="198"/>
      <c r="Z38" s="198"/>
      <c r="AA38" s="198"/>
      <c r="AB38" s="198"/>
      <c r="AC38" s="198"/>
      <c r="AD38" s="198"/>
      <c r="AE38" s="198"/>
      <c r="AF38" s="198"/>
      <c r="AG38" s="198"/>
      <c r="AH38" s="198"/>
      <c r="AI38" s="198"/>
      <c r="AJ38" s="198"/>
    </row>
    <row r="39" spans="1:36" s="199" customFormat="1" ht="21.75" customHeight="1">
      <c r="A39" s="215" t="s">
        <v>304</v>
      </c>
      <c r="B39" s="190" t="s">
        <v>300</v>
      </c>
      <c r="C39" s="206">
        <f>C35-C36-C37-C38</f>
        <v>3859680226</v>
      </c>
      <c r="D39" s="206">
        <f t="shared" ref="D39:M39" si="29">D35-D36-D37-D38</f>
        <v>2254437000</v>
      </c>
      <c r="E39" s="206">
        <f t="shared" si="29"/>
        <v>906659000</v>
      </c>
      <c r="F39" s="206">
        <f t="shared" si="29"/>
        <v>698584226</v>
      </c>
      <c r="G39" s="206">
        <f t="shared" si="29"/>
        <v>0</v>
      </c>
      <c r="H39" s="206">
        <f t="shared" si="29"/>
        <v>71</v>
      </c>
      <c r="I39" s="206">
        <f t="shared" si="29"/>
        <v>0</v>
      </c>
      <c r="J39" s="206">
        <f t="shared" si="29"/>
        <v>338589000</v>
      </c>
      <c r="K39" s="206">
        <f t="shared" si="29"/>
        <v>305800000</v>
      </c>
      <c r="L39" s="206">
        <f t="shared" si="29"/>
        <v>32789000</v>
      </c>
      <c r="M39" s="188">
        <f t="shared" si="29"/>
        <v>2054000000</v>
      </c>
      <c r="N39" s="190"/>
      <c r="O39" s="191"/>
      <c r="P39" s="190">
        <f>C39+J39+M39-N39-O39</f>
        <v>6252269226</v>
      </c>
      <c r="Q39" s="367">
        <f t="shared" si="26"/>
        <v>6252269226</v>
      </c>
      <c r="R39" s="367">
        <f t="shared" si="27"/>
        <v>8782395026</v>
      </c>
      <c r="S39" s="386">
        <f t="shared" si="28"/>
        <v>8782395026</v>
      </c>
      <c r="T39" s="421"/>
      <c r="U39" s="198"/>
      <c r="V39" s="198"/>
      <c r="W39" s="198"/>
      <c r="X39" s="198"/>
      <c r="Y39" s="198"/>
      <c r="Z39" s="198"/>
      <c r="AA39" s="198"/>
      <c r="AB39" s="198"/>
      <c r="AC39" s="198"/>
      <c r="AD39" s="198"/>
      <c r="AE39" s="198"/>
      <c r="AF39" s="198"/>
      <c r="AG39" s="198"/>
      <c r="AH39" s="198"/>
      <c r="AI39" s="198"/>
      <c r="AJ39" s="198"/>
    </row>
    <row r="40" spans="1:36" s="199" customFormat="1" ht="24" customHeight="1">
      <c r="A40" s="229">
        <v>7</v>
      </c>
      <c r="B40" s="205" t="s">
        <v>206</v>
      </c>
      <c r="C40" s="204">
        <f>SUM(D40:F40)</f>
        <v>6533000000</v>
      </c>
      <c r="D40" s="205">
        <v>5615000000</v>
      </c>
      <c r="E40" s="205">
        <v>443000000</v>
      </c>
      <c r="F40" s="205">
        <v>475000000</v>
      </c>
      <c r="G40" s="205"/>
      <c r="H40" s="205">
        <v>19</v>
      </c>
      <c r="I40" s="205"/>
      <c r="J40" s="205">
        <f>ROUND(K40+L40,0)</f>
        <v>317000000</v>
      </c>
      <c r="K40" s="205">
        <v>298000000</v>
      </c>
      <c r="L40" s="223">
        <v>19000000</v>
      </c>
      <c r="M40" s="192">
        <f>502000000+620465000</f>
        <v>1122465000</v>
      </c>
      <c r="N40" s="192">
        <v>47000000</v>
      </c>
      <c r="O40" s="196">
        <v>120000000</v>
      </c>
      <c r="P40" s="205">
        <f>C40+J40+M40-N40-O40</f>
        <v>7805465000</v>
      </c>
      <c r="Q40" s="361">
        <f>Q42+Q43+Q44</f>
        <v>7805465000</v>
      </c>
      <c r="R40" s="361"/>
      <c r="S40" s="381">
        <f>P40-Q40+R40</f>
        <v>0</v>
      </c>
      <c r="T40" s="381"/>
      <c r="U40" s="198"/>
      <c r="V40" s="198"/>
      <c r="W40" s="198"/>
      <c r="X40" s="198"/>
      <c r="Y40" s="198"/>
      <c r="Z40" s="198"/>
      <c r="AA40" s="198"/>
      <c r="AB40" s="198"/>
      <c r="AC40" s="198"/>
      <c r="AD40" s="198"/>
      <c r="AE40" s="198"/>
      <c r="AF40" s="198"/>
      <c r="AG40" s="198"/>
      <c r="AH40" s="198"/>
      <c r="AI40" s="198"/>
      <c r="AJ40" s="198"/>
    </row>
    <row r="41" spans="1:36" s="167" customFormat="1" ht="24" customHeight="1">
      <c r="A41" s="215" t="s">
        <v>304</v>
      </c>
      <c r="B41" s="190" t="s">
        <v>310</v>
      </c>
      <c r="C41" s="190">
        <f t="shared" ref="C41:C42" si="30">SUM(D41:F41)</f>
        <v>167000000</v>
      </c>
      <c r="D41" s="178">
        <v>120000000</v>
      </c>
      <c r="E41" s="178"/>
      <c r="F41" s="178">
        <v>47000000</v>
      </c>
      <c r="G41" s="178"/>
      <c r="H41" s="178"/>
      <c r="I41" s="178"/>
      <c r="J41" s="178"/>
      <c r="K41" s="178"/>
      <c r="L41" s="232"/>
      <c r="M41" s="233"/>
      <c r="N41" s="233"/>
      <c r="O41" s="234"/>
      <c r="P41" s="182"/>
      <c r="Q41" s="368"/>
      <c r="R41" s="368"/>
      <c r="S41" s="384"/>
      <c r="T41" s="384"/>
      <c r="U41" s="161"/>
      <c r="V41" s="161"/>
      <c r="W41" s="161"/>
      <c r="X41" s="161"/>
      <c r="Y41" s="161"/>
      <c r="Z41" s="161"/>
      <c r="AA41" s="161"/>
      <c r="AB41" s="161"/>
      <c r="AC41" s="161"/>
      <c r="AD41" s="161"/>
      <c r="AE41" s="161"/>
      <c r="AF41" s="161"/>
      <c r="AG41" s="161"/>
      <c r="AH41" s="161"/>
      <c r="AI41" s="161"/>
      <c r="AJ41" s="161"/>
    </row>
    <row r="42" spans="1:36" s="167" customFormat="1" ht="28.9" customHeight="1">
      <c r="A42" s="215" t="s">
        <v>304</v>
      </c>
      <c r="B42" s="190" t="s">
        <v>306</v>
      </c>
      <c r="C42" s="190">
        <f t="shared" si="30"/>
        <v>4165924200</v>
      </c>
      <c r="D42" s="178">
        <v>3915280200</v>
      </c>
      <c r="E42" s="178">
        <v>161588000</v>
      </c>
      <c r="F42" s="178">
        <v>89056000</v>
      </c>
      <c r="G42" s="178"/>
      <c r="H42" s="178"/>
      <c r="I42" s="178"/>
      <c r="J42" s="190">
        <f>K42+L42</f>
        <v>152950000</v>
      </c>
      <c r="K42" s="178">
        <v>143450000</v>
      </c>
      <c r="L42" s="232">
        <v>9500000</v>
      </c>
      <c r="M42" s="233">
        <v>920465000</v>
      </c>
      <c r="N42" s="233"/>
      <c r="O42" s="234"/>
      <c r="P42" s="190">
        <f>C42+J42+M42-N42-O42</f>
        <v>5239339200</v>
      </c>
      <c r="Q42" s="368">
        <f>P42</f>
        <v>5239339200</v>
      </c>
      <c r="R42" s="368"/>
      <c r="S42" s="384"/>
      <c r="T42" s="384"/>
      <c r="U42" s="161"/>
      <c r="V42" s="161"/>
      <c r="W42" s="161"/>
      <c r="X42" s="161"/>
      <c r="Y42" s="161"/>
      <c r="Z42" s="161"/>
      <c r="AA42" s="161"/>
      <c r="AB42" s="161"/>
      <c r="AC42" s="161"/>
      <c r="AD42" s="161"/>
      <c r="AE42" s="161"/>
      <c r="AF42" s="161"/>
      <c r="AG42" s="161"/>
      <c r="AH42" s="161"/>
      <c r="AI42" s="161"/>
      <c r="AJ42" s="161"/>
    </row>
    <row r="43" spans="1:36" s="167" customFormat="1" ht="24" customHeight="1">
      <c r="A43" s="215" t="s">
        <v>304</v>
      </c>
      <c r="B43" s="190" t="s">
        <v>307</v>
      </c>
      <c r="C43" s="190">
        <f>SUM(D43:F43)</f>
        <v>36000000</v>
      </c>
      <c r="D43" s="178"/>
      <c r="E43" s="178"/>
      <c r="F43" s="178">
        <v>36000000</v>
      </c>
      <c r="G43" s="178"/>
      <c r="H43" s="178"/>
      <c r="I43" s="178"/>
      <c r="J43" s="178"/>
      <c r="K43" s="178"/>
      <c r="L43" s="232"/>
      <c r="M43" s="233"/>
      <c r="N43" s="233"/>
      <c r="O43" s="234"/>
      <c r="P43" s="190">
        <f t="shared" ref="P43:P44" si="31">C43+J43+M43-N43-O43</f>
        <v>36000000</v>
      </c>
      <c r="Q43" s="368">
        <f t="shared" ref="Q43:Q44" si="32">P43</f>
        <v>36000000</v>
      </c>
      <c r="R43" s="368"/>
      <c r="S43" s="384"/>
      <c r="T43" s="384"/>
      <c r="U43" s="161"/>
      <c r="V43" s="161"/>
      <c r="W43" s="161"/>
      <c r="X43" s="161"/>
      <c r="Y43" s="161"/>
      <c r="Z43" s="161"/>
      <c r="AA43" s="161"/>
      <c r="AB43" s="161"/>
      <c r="AC43" s="161"/>
      <c r="AD43" s="161"/>
      <c r="AE43" s="161"/>
      <c r="AF43" s="161"/>
      <c r="AG43" s="161"/>
      <c r="AH43" s="161"/>
      <c r="AI43" s="161"/>
      <c r="AJ43" s="161"/>
    </row>
    <row r="44" spans="1:36" s="167" customFormat="1" ht="24" customHeight="1">
      <c r="A44" s="215" t="s">
        <v>304</v>
      </c>
      <c r="B44" s="190" t="s">
        <v>300</v>
      </c>
      <c r="C44" s="177">
        <f>C40-C41-C42-C43</f>
        <v>2164075800</v>
      </c>
      <c r="D44" s="177">
        <f t="shared" ref="D44:M44" si="33">D40-D41-D42-D43</f>
        <v>1579719800</v>
      </c>
      <c r="E44" s="177">
        <f t="shared" si="33"/>
        <v>281412000</v>
      </c>
      <c r="F44" s="177">
        <f t="shared" si="33"/>
        <v>302944000</v>
      </c>
      <c r="G44" s="177">
        <f t="shared" si="33"/>
        <v>0</v>
      </c>
      <c r="H44" s="177">
        <f t="shared" si="33"/>
        <v>19</v>
      </c>
      <c r="I44" s="177">
        <f t="shared" si="33"/>
        <v>0</v>
      </c>
      <c r="J44" s="177">
        <f t="shared" si="33"/>
        <v>164050000</v>
      </c>
      <c r="K44" s="177">
        <f t="shared" si="33"/>
        <v>154550000</v>
      </c>
      <c r="L44" s="177">
        <f t="shared" si="33"/>
        <v>9500000</v>
      </c>
      <c r="M44" s="177">
        <f t="shared" si="33"/>
        <v>202000000</v>
      </c>
      <c r="N44" s="233"/>
      <c r="O44" s="234"/>
      <c r="P44" s="190">
        <f t="shared" si="31"/>
        <v>2530125800</v>
      </c>
      <c r="Q44" s="368">
        <f t="shared" si="32"/>
        <v>2530125800</v>
      </c>
      <c r="R44" s="368"/>
      <c r="S44" s="384"/>
      <c r="T44" s="384"/>
      <c r="U44" s="161"/>
      <c r="V44" s="161"/>
      <c r="W44" s="161"/>
      <c r="X44" s="161"/>
      <c r="Y44" s="161"/>
      <c r="Z44" s="161"/>
      <c r="AA44" s="161"/>
      <c r="AB44" s="161"/>
      <c r="AC44" s="161"/>
      <c r="AD44" s="161"/>
      <c r="AE44" s="161"/>
      <c r="AF44" s="161"/>
      <c r="AG44" s="161"/>
      <c r="AH44" s="161"/>
      <c r="AI44" s="161"/>
      <c r="AJ44" s="161"/>
    </row>
    <row r="45" spans="1:36" s="210" customFormat="1" ht="31.15" customHeight="1">
      <c r="A45" s="222" t="s">
        <v>76</v>
      </c>
      <c r="B45" s="205" t="s">
        <v>314</v>
      </c>
      <c r="C45" s="205"/>
      <c r="D45" s="205"/>
      <c r="E45" s="209"/>
      <c r="F45" s="209"/>
      <c r="G45" s="209"/>
      <c r="H45" s="209"/>
      <c r="I45" s="209"/>
      <c r="J45" s="209"/>
      <c r="K45" s="209"/>
      <c r="L45" s="224"/>
      <c r="M45" s="238">
        <f>M46+M49+M52+M55+M58+M61</f>
        <v>395750000</v>
      </c>
      <c r="N45" s="238">
        <f t="shared" ref="N45:O45" si="34">N46+N49+N52+N55+N58+N61</f>
        <v>0</v>
      </c>
      <c r="O45" s="238">
        <f t="shared" si="34"/>
        <v>0</v>
      </c>
      <c r="P45" s="238">
        <f>P46+P49+P52+P55+P58+P61</f>
        <v>395750000</v>
      </c>
      <c r="Q45" s="238">
        <f>Q46+Q49+Q52+Q55+Q58+Q61</f>
        <v>395750000</v>
      </c>
      <c r="R45" s="369">
        <f>R46+R49+R52+R55+R58+R61</f>
        <v>395750000</v>
      </c>
      <c r="S45" s="238">
        <f>S46+S49+S52+S55+S58+S61</f>
        <v>395750000</v>
      </c>
      <c r="T45" s="238"/>
      <c r="U45" s="161"/>
      <c r="V45" s="161"/>
      <c r="W45" s="161"/>
      <c r="X45" s="161"/>
      <c r="Y45" s="161"/>
      <c r="Z45" s="161"/>
      <c r="AA45" s="161"/>
      <c r="AB45" s="161"/>
      <c r="AC45" s="161"/>
      <c r="AD45" s="161"/>
      <c r="AE45" s="161"/>
      <c r="AF45" s="161"/>
      <c r="AG45" s="161"/>
      <c r="AH45" s="161"/>
      <c r="AI45" s="161"/>
      <c r="AJ45" s="161"/>
    </row>
    <row r="46" spans="1:36" s="210" customFormat="1" ht="19.149999999999999" customHeight="1">
      <c r="A46" s="203">
        <v>1</v>
      </c>
      <c r="B46" s="205" t="s">
        <v>285</v>
      </c>
      <c r="C46" s="200"/>
      <c r="D46" s="208"/>
      <c r="E46" s="208"/>
      <c r="F46" s="178"/>
      <c r="G46" s="211"/>
      <c r="H46" s="211"/>
      <c r="I46" s="211"/>
      <c r="J46" s="211"/>
      <c r="K46" s="211"/>
      <c r="L46" s="211"/>
      <c r="M46" s="205">
        <f>M47</f>
        <v>6540000</v>
      </c>
      <c r="N46" s="214"/>
      <c r="O46" s="214"/>
      <c r="P46" s="205">
        <f>C46+J46+M46-N46-O46</f>
        <v>6540000</v>
      </c>
      <c r="Q46" s="370">
        <f>Q47</f>
        <v>6540000</v>
      </c>
      <c r="R46" s="364">
        <f>R47</f>
        <v>18710000</v>
      </c>
      <c r="S46" s="364">
        <f>S47</f>
        <v>18710000</v>
      </c>
      <c r="T46" s="364"/>
      <c r="U46" s="161"/>
      <c r="V46" s="161"/>
      <c r="W46" s="161"/>
      <c r="X46" s="161"/>
      <c r="Y46" s="161"/>
      <c r="Z46" s="161"/>
      <c r="AA46" s="161"/>
      <c r="AB46" s="161"/>
      <c r="AC46" s="161"/>
      <c r="AD46" s="161"/>
      <c r="AE46" s="161"/>
      <c r="AF46" s="161"/>
      <c r="AG46" s="161"/>
      <c r="AH46" s="161"/>
      <c r="AI46" s="161"/>
      <c r="AJ46" s="161"/>
    </row>
    <row r="47" spans="1:36" s="339" customFormat="1" ht="25.5">
      <c r="A47" s="217" t="s">
        <v>304</v>
      </c>
      <c r="B47" s="190" t="s">
        <v>306</v>
      </c>
      <c r="C47" s="337"/>
      <c r="D47" s="337"/>
      <c r="E47" s="337"/>
      <c r="F47" s="337"/>
      <c r="G47" s="337"/>
      <c r="H47" s="337"/>
      <c r="I47" s="337"/>
      <c r="J47" s="337"/>
      <c r="K47" s="337"/>
      <c r="L47" s="337"/>
      <c r="M47" s="338">
        <v>6540000</v>
      </c>
      <c r="N47" s="337"/>
      <c r="O47" s="337"/>
      <c r="P47" s="190">
        <f t="shared" ref="P47" si="35">C47+J47+M47-N47-O47</f>
        <v>6540000</v>
      </c>
      <c r="Q47" s="371">
        <f>P47</f>
        <v>6540000</v>
      </c>
      <c r="R47" s="372">
        <f>P47+P50</f>
        <v>18710000</v>
      </c>
      <c r="S47" s="386">
        <f>R47</f>
        <v>18710000</v>
      </c>
      <c r="T47" s="386"/>
    </row>
    <row r="48" spans="1:36" s="339" customFormat="1" ht="12.75">
      <c r="A48" s="217" t="s">
        <v>304</v>
      </c>
      <c r="B48" s="190" t="s">
        <v>300</v>
      </c>
      <c r="C48" s="337"/>
      <c r="D48" s="337"/>
      <c r="E48" s="337"/>
      <c r="F48" s="337"/>
      <c r="G48" s="337"/>
      <c r="H48" s="337"/>
      <c r="I48" s="337"/>
      <c r="J48" s="337"/>
      <c r="K48" s="337"/>
      <c r="L48" s="337"/>
      <c r="M48" s="338">
        <f>M46-M47</f>
        <v>0</v>
      </c>
      <c r="N48" s="337"/>
      <c r="O48" s="337"/>
      <c r="P48" s="338">
        <f>P46-P47</f>
        <v>0</v>
      </c>
      <c r="Q48" s="337"/>
      <c r="R48" s="372"/>
      <c r="S48" s="386">
        <f t="shared" ref="S48:S63" si="36">P48-Q48+R48</f>
        <v>0</v>
      </c>
      <c r="T48" s="386"/>
    </row>
    <row r="49" spans="1:20" s="343" customFormat="1" ht="18.600000000000001" customHeight="1">
      <c r="A49" s="340">
        <v>2</v>
      </c>
      <c r="B49" s="205" t="s">
        <v>286</v>
      </c>
      <c r="C49" s="341"/>
      <c r="D49" s="341"/>
      <c r="E49" s="341"/>
      <c r="F49" s="341"/>
      <c r="G49" s="341"/>
      <c r="H49" s="341"/>
      <c r="I49" s="341"/>
      <c r="J49" s="341"/>
      <c r="K49" s="341"/>
      <c r="L49" s="341"/>
      <c r="M49" s="342">
        <f>M50</f>
        <v>12170000</v>
      </c>
      <c r="N49" s="341"/>
      <c r="O49" s="341"/>
      <c r="P49" s="205">
        <f>C49+J49+M49-N49-O49</f>
        <v>12170000</v>
      </c>
      <c r="Q49" s="373">
        <f>Q50</f>
        <v>12170000</v>
      </c>
      <c r="R49" s="374"/>
      <c r="S49" s="385">
        <f t="shared" si="36"/>
        <v>0</v>
      </c>
      <c r="T49" s="385"/>
    </row>
    <row r="50" spans="1:20" s="345" customFormat="1" ht="25.5">
      <c r="A50" s="217" t="s">
        <v>304</v>
      </c>
      <c r="B50" s="190" t="s">
        <v>306</v>
      </c>
      <c r="C50" s="337"/>
      <c r="D50" s="337"/>
      <c r="E50" s="344"/>
      <c r="F50" s="344"/>
      <c r="G50" s="344"/>
      <c r="H50" s="344"/>
      <c r="I50" s="344"/>
      <c r="J50" s="344"/>
      <c r="K50" s="344"/>
      <c r="L50" s="344"/>
      <c r="M50" s="338">
        <v>12170000</v>
      </c>
      <c r="N50" s="344"/>
      <c r="O50" s="344"/>
      <c r="P50" s="190">
        <f>C50+J50+M50-N50-O50</f>
        <v>12170000</v>
      </c>
      <c r="Q50" s="363">
        <f>P50</f>
        <v>12170000</v>
      </c>
      <c r="R50" s="372"/>
      <c r="S50" s="386">
        <f t="shared" si="36"/>
        <v>0</v>
      </c>
      <c r="T50" s="386"/>
    </row>
    <row r="51" spans="1:20" s="348" customFormat="1">
      <c r="A51" s="217" t="s">
        <v>304</v>
      </c>
      <c r="B51" s="212" t="s">
        <v>300</v>
      </c>
      <c r="C51" s="346"/>
      <c r="D51" s="346"/>
      <c r="E51" s="347"/>
      <c r="F51" s="347"/>
      <c r="G51" s="347"/>
      <c r="H51" s="347"/>
      <c r="I51" s="347"/>
      <c r="J51" s="347"/>
      <c r="K51" s="347"/>
      <c r="L51" s="347"/>
      <c r="M51" s="338">
        <f>M49-M50</f>
        <v>0</v>
      </c>
      <c r="N51" s="337"/>
      <c r="O51" s="337"/>
      <c r="P51" s="338">
        <f>P49-P50</f>
        <v>0</v>
      </c>
      <c r="Q51" s="347"/>
      <c r="R51" s="372"/>
      <c r="S51" s="386">
        <f t="shared" si="36"/>
        <v>0</v>
      </c>
      <c r="T51" s="386"/>
    </row>
    <row r="52" spans="1:20" s="348" customFormat="1" ht="19.149999999999999" customHeight="1">
      <c r="A52" s="230">
        <v>3</v>
      </c>
      <c r="B52" s="205" t="s">
        <v>250</v>
      </c>
      <c r="C52" s="346"/>
      <c r="D52" s="346"/>
      <c r="E52" s="347"/>
      <c r="F52" s="347"/>
      <c r="G52" s="347"/>
      <c r="H52" s="347"/>
      <c r="I52" s="347"/>
      <c r="J52" s="347"/>
      <c r="K52" s="347"/>
      <c r="L52" s="347"/>
      <c r="M52" s="342">
        <v>182904000</v>
      </c>
      <c r="N52" s="337"/>
      <c r="O52" s="337"/>
      <c r="P52" s="342">
        <v>182904000</v>
      </c>
      <c r="Q52" s="373">
        <f>Q53</f>
        <v>182904000</v>
      </c>
      <c r="R52" s="374">
        <f>R53</f>
        <v>234288000</v>
      </c>
      <c r="S52" s="374">
        <f>S53</f>
        <v>234288000</v>
      </c>
      <c r="T52" s="374"/>
    </row>
    <row r="53" spans="1:20" s="348" customFormat="1" ht="25.5">
      <c r="A53" s="217" t="s">
        <v>304</v>
      </c>
      <c r="B53" s="190" t="s">
        <v>306</v>
      </c>
      <c r="C53" s="349"/>
      <c r="D53" s="349"/>
      <c r="E53" s="349"/>
      <c r="F53" s="349"/>
      <c r="G53" s="349"/>
      <c r="H53" s="349"/>
      <c r="I53" s="349"/>
      <c r="J53" s="349"/>
      <c r="K53" s="349"/>
      <c r="L53" s="349"/>
      <c r="M53" s="350">
        <v>182904000</v>
      </c>
      <c r="N53" s="349"/>
      <c r="O53" s="349"/>
      <c r="P53" s="190">
        <f>C53+J53+M53-N53-O53</f>
        <v>182904000</v>
      </c>
      <c r="Q53" s="375">
        <f>P53</f>
        <v>182904000</v>
      </c>
      <c r="R53" s="372">
        <f>P53+P56</f>
        <v>234288000</v>
      </c>
      <c r="S53" s="386">
        <f>R53</f>
        <v>234288000</v>
      </c>
      <c r="T53" s="386"/>
    </row>
    <row r="54" spans="1:20" s="348" customFormat="1">
      <c r="A54" s="217" t="s">
        <v>304</v>
      </c>
      <c r="B54" s="187" t="s">
        <v>300</v>
      </c>
      <c r="C54" s="349"/>
      <c r="D54" s="349"/>
      <c r="E54" s="349"/>
      <c r="F54" s="349"/>
      <c r="G54" s="349"/>
      <c r="H54" s="349"/>
      <c r="I54" s="349"/>
      <c r="J54" s="349"/>
      <c r="K54" s="349"/>
      <c r="L54" s="349"/>
      <c r="M54" s="350">
        <f>M52-M53</f>
        <v>0</v>
      </c>
      <c r="N54" s="349"/>
      <c r="O54" s="349"/>
      <c r="P54" s="350"/>
      <c r="Q54" s="349"/>
      <c r="R54" s="372"/>
      <c r="S54" s="386">
        <f t="shared" si="36"/>
        <v>0</v>
      </c>
      <c r="T54" s="386"/>
    </row>
    <row r="55" spans="1:20" s="348" customFormat="1" ht="19.149999999999999" customHeight="1">
      <c r="A55" s="230">
        <v>4</v>
      </c>
      <c r="B55" s="205" t="s">
        <v>251</v>
      </c>
      <c r="C55" s="349"/>
      <c r="D55" s="349"/>
      <c r="E55" s="349"/>
      <c r="F55" s="349"/>
      <c r="G55" s="349"/>
      <c r="H55" s="349"/>
      <c r="I55" s="349"/>
      <c r="J55" s="349"/>
      <c r="K55" s="349"/>
      <c r="L55" s="349"/>
      <c r="M55" s="351">
        <v>51384000</v>
      </c>
      <c r="N55" s="349"/>
      <c r="O55" s="349"/>
      <c r="P55" s="351">
        <v>51384000</v>
      </c>
      <c r="Q55" s="376">
        <v>51384000</v>
      </c>
      <c r="R55" s="372"/>
      <c r="S55" s="385">
        <f t="shared" si="36"/>
        <v>0</v>
      </c>
      <c r="T55" s="385"/>
    </row>
    <row r="56" spans="1:20" s="348" customFormat="1" ht="25.5">
      <c r="A56" s="217" t="s">
        <v>304</v>
      </c>
      <c r="B56" s="190" t="s">
        <v>306</v>
      </c>
      <c r="C56" s="349"/>
      <c r="D56" s="349"/>
      <c r="E56" s="349"/>
      <c r="F56" s="349"/>
      <c r="G56" s="349"/>
      <c r="H56" s="349"/>
      <c r="I56" s="349"/>
      <c r="J56" s="349"/>
      <c r="K56" s="349"/>
      <c r="L56" s="349"/>
      <c r="M56" s="350">
        <v>51384000</v>
      </c>
      <c r="N56" s="349"/>
      <c r="O56" s="349"/>
      <c r="P56" s="190">
        <f>C56+J56+M56-N56-O56</f>
        <v>51384000</v>
      </c>
      <c r="Q56" s="375">
        <f>P56</f>
        <v>51384000</v>
      </c>
      <c r="R56" s="372"/>
      <c r="S56" s="386">
        <f t="shared" si="36"/>
        <v>0</v>
      </c>
      <c r="T56" s="386"/>
    </row>
    <row r="57" spans="1:20" s="348" customFormat="1">
      <c r="A57" s="217" t="s">
        <v>304</v>
      </c>
      <c r="B57" s="187" t="s">
        <v>300</v>
      </c>
      <c r="C57" s="349"/>
      <c r="D57" s="349"/>
      <c r="E57" s="349"/>
      <c r="F57" s="349"/>
      <c r="G57" s="349"/>
      <c r="H57" s="349"/>
      <c r="I57" s="349"/>
      <c r="J57" s="349"/>
      <c r="K57" s="349"/>
      <c r="L57" s="349"/>
      <c r="M57" s="350">
        <f>M55-M56</f>
        <v>0</v>
      </c>
      <c r="N57" s="349"/>
      <c r="O57" s="349"/>
      <c r="P57" s="350"/>
      <c r="Q57" s="349"/>
      <c r="R57" s="372"/>
      <c r="S57" s="386">
        <f t="shared" si="36"/>
        <v>0</v>
      </c>
      <c r="T57" s="386"/>
    </row>
    <row r="58" spans="1:20" s="348" customFormat="1" ht="18.600000000000001" customHeight="1">
      <c r="A58" s="230">
        <v>5</v>
      </c>
      <c r="B58" s="205" t="s">
        <v>205</v>
      </c>
      <c r="C58" s="349"/>
      <c r="D58" s="349"/>
      <c r="E58" s="349"/>
      <c r="F58" s="349"/>
      <c r="G58" s="349"/>
      <c r="H58" s="349"/>
      <c r="I58" s="349"/>
      <c r="J58" s="349"/>
      <c r="K58" s="349"/>
      <c r="L58" s="349"/>
      <c r="M58" s="351">
        <v>113088000</v>
      </c>
      <c r="N58" s="349"/>
      <c r="O58" s="349"/>
      <c r="P58" s="351">
        <v>113088000</v>
      </c>
      <c r="Q58" s="376">
        <f>Q59</f>
        <v>113088000</v>
      </c>
      <c r="R58" s="374">
        <f>R59</f>
        <v>142752000</v>
      </c>
      <c r="S58" s="374">
        <f>S59</f>
        <v>142752000</v>
      </c>
      <c r="T58" s="374"/>
    </row>
    <row r="59" spans="1:20" s="348" customFormat="1" ht="25.5">
      <c r="A59" s="217" t="s">
        <v>304</v>
      </c>
      <c r="B59" s="190" t="s">
        <v>306</v>
      </c>
      <c r="C59" s="349"/>
      <c r="D59" s="349"/>
      <c r="E59" s="349"/>
      <c r="F59" s="349"/>
      <c r="G59" s="349"/>
      <c r="H59" s="349"/>
      <c r="I59" s="349"/>
      <c r="J59" s="349"/>
      <c r="K59" s="349"/>
      <c r="L59" s="349"/>
      <c r="M59" s="350">
        <v>113088000</v>
      </c>
      <c r="N59" s="349"/>
      <c r="O59" s="349"/>
      <c r="P59" s="190">
        <f>C59+J59+M59-N59-O59</f>
        <v>113088000</v>
      </c>
      <c r="Q59" s="375">
        <f>P59</f>
        <v>113088000</v>
      </c>
      <c r="R59" s="377">
        <f>P59+P62</f>
        <v>142752000</v>
      </c>
      <c r="S59" s="386">
        <f>R59</f>
        <v>142752000</v>
      </c>
      <c r="T59" s="386"/>
    </row>
    <row r="60" spans="1:20" s="348" customFormat="1">
      <c r="A60" s="217" t="s">
        <v>304</v>
      </c>
      <c r="B60" s="187" t="s">
        <v>300</v>
      </c>
      <c r="C60" s="349"/>
      <c r="D60" s="349"/>
      <c r="E60" s="349"/>
      <c r="F60" s="349"/>
      <c r="G60" s="349"/>
      <c r="H60" s="349"/>
      <c r="I60" s="349"/>
      <c r="J60" s="349"/>
      <c r="K60" s="349"/>
      <c r="L60" s="349"/>
      <c r="M60" s="350">
        <f>M58-M59</f>
        <v>0</v>
      </c>
      <c r="N60" s="349"/>
      <c r="O60" s="349"/>
      <c r="P60" s="350"/>
      <c r="Q60" s="349"/>
      <c r="R60" s="377"/>
      <c r="S60" s="386">
        <f t="shared" si="36"/>
        <v>0</v>
      </c>
      <c r="T60" s="386"/>
    </row>
    <row r="61" spans="1:20" s="348" customFormat="1" ht="21.6" customHeight="1">
      <c r="A61" s="230">
        <v>6</v>
      </c>
      <c r="B61" s="205" t="s">
        <v>206</v>
      </c>
      <c r="C61" s="349"/>
      <c r="D61" s="349"/>
      <c r="E61" s="349"/>
      <c r="F61" s="349"/>
      <c r="G61" s="349"/>
      <c r="H61" s="349"/>
      <c r="I61" s="349"/>
      <c r="J61" s="349"/>
      <c r="K61" s="349"/>
      <c r="L61" s="349"/>
      <c r="M61" s="351">
        <v>29664000</v>
      </c>
      <c r="N61" s="349"/>
      <c r="O61" s="349"/>
      <c r="P61" s="351">
        <v>29664000</v>
      </c>
      <c r="Q61" s="378">
        <f>Q62</f>
        <v>29664000</v>
      </c>
      <c r="R61" s="377"/>
      <c r="S61" s="385">
        <f t="shared" si="36"/>
        <v>0</v>
      </c>
      <c r="T61" s="385"/>
    </row>
    <row r="62" spans="1:20" s="348" customFormat="1" ht="25.5">
      <c r="A62" s="217" t="s">
        <v>304</v>
      </c>
      <c r="B62" s="190" t="s">
        <v>306</v>
      </c>
      <c r="C62" s="349"/>
      <c r="D62" s="349"/>
      <c r="E62" s="349"/>
      <c r="F62" s="349"/>
      <c r="G62" s="349"/>
      <c r="H62" s="349"/>
      <c r="I62" s="349"/>
      <c r="J62" s="349"/>
      <c r="K62" s="349"/>
      <c r="L62" s="349"/>
      <c r="M62" s="350">
        <v>29664000</v>
      </c>
      <c r="N62" s="349"/>
      <c r="O62" s="349"/>
      <c r="P62" s="190">
        <f>C62+J62+M62-N62-O62</f>
        <v>29664000</v>
      </c>
      <c r="Q62" s="375">
        <f>P62</f>
        <v>29664000</v>
      </c>
      <c r="R62" s="377"/>
      <c r="S62" s="386">
        <f t="shared" si="36"/>
        <v>0</v>
      </c>
      <c r="T62" s="386"/>
    </row>
    <row r="63" spans="1:20" s="348" customFormat="1">
      <c r="A63" s="217" t="s">
        <v>304</v>
      </c>
      <c r="B63" s="187" t="s">
        <v>300</v>
      </c>
      <c r="C63" s="349"/>
      <c r="D63" s="349"/>
      <c r="E63" s="349"/>
      <c r="F63" s="349"/>
      <c r="G63" s="349"/>
      <c r="H63" s="349"/>
      <c r="I63" s="349"/>
      <c r="J63" s="349"/>
      <c r="K63" s="349"/>
      <c r="L63" s="349"/>
      <c r="M63" s="350">
        <f>M61-M62</f>
        <v>0</v>
      </c>
      <c r="N63" s="349"/>
      <c r="O63" s="349"/>
      <c r="P63" s="350"/>
      <c r="Q63" s="349"/>
      <c r="R63" s="377"/>
      <c r="S63" s="386">
        <f t="shared" si="36"/>
        <v>0</v>
      </c>
      <c r="T63" s="386"/>
    </row>
  </sheetData>
  <mergeCells count="20">
    <mergeCell ref="A4:A6"/>
    <mergeCell ref="A1:S1"/>
    <mergeCell ref="A2:S2"/>
    <mergeCell ref="D4:E5"/>
    <mergeCell ref="S4:S6"/>
    <mergeCell ref="Q4:R4"/>
    <mergeCell ref="Q5:Q6"/>
    <mergeCell ref="R5:R6"/>
    <mergeCell ref="O3:P3"/>
    <mergeCell ref="J4:L6"/>
    <mergeCell ref="M4:M6"/>
    <mergeCell ref="F4:I6"/>
    <mergeCell ref="P4:P6"/>
    <mergeCell ref="T4:T6"/>
    <mergeCell ref="T15:T19"/>
    <mergeCell ref="T25:T29"/>
    <mergeCell ref="T35:T39"/>
    <mergeCell ref="B4:B6"/>
    <mergeCell ref="C4:C6"/>
    <mergeCell ref="N4:O5"/>
  </mergeCells>
  <pageMargins left="0.23622047244094491" right="0.15748031496062992" top="0.24" bottom="0.2" header="0.26" footer="0.19685039370078741"/>
  <pageSetup paperSize="9" scale="6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O21"/>
  <sheetViews>
    <sheetView topLeftCell="B5" workbookViewId="0">
      <pane xSplit="1" topLeftCell="C1" activePane="topRight" state="frozen"/>
      <selection activeCell="B3" sqref="B3"/>
      <selection pane="topRight" activeCell="F12" sqref="F12"/>
    </sheetView>
  </sheetViews>
  <sheetFormatPr defaultRowHeight="15"/>
  <cols>
    <col min="1" max="1" width="4" customWidth="1"/>
    <col min="2" max="2" width="19" customWidth="1"/>
    <col min="3" max="3" width="6.28515625" customWidth="1"/>
    <col min="4" max="4" width="5.140625" customWidth="1"/>
    <col min="5" max="5" width="5.85546875" customWidth="1"/>
    <col min="6" max="6" width="11.140625" customWidth="1"/>
    <col min="7" max="7" width="9.5703125" customWidth="1"/>
    <col min="8" max="8" width="9.140625" customWidth="1"/>
    <col min="9" max="9" width="7" customWidth="1"/>
    <col min="10" max="10" width="7.7109375" customWidth="1"/>
    <col min="11" max="11" width="5.85546875" customWidth="1"/>
    <col min="12" max="13" width="6.140625" customWidth="1"/>
    <col min="14" max="14" width="7.85546875" customWidth="1"/>
    <col min="15" max="15" width="10.5703125" customWidth="1"/>
    <col min="16" max="16" width="8.85546875" customWidth="1"/>
    <col min="17" max="17" width="7.42578125" customWidth="1"/>
    <col min="18" max="18" width="6.85546875" customWidth="1"/>
    <col min="19" max="19" width="7.140625" customWidth="1"/>
    <col min="20" max="20" width="10.28515625" customWidth="1"/>
    <col min="21" max="21" width="8" customWidth="1"/>
    <col min="22" max="22" width="7.7109375" customWidth="1"/>
    <col min="23" max="23" width="8.85546875" customWidth="1"/>
  </cols>
  <sheetData>
    <row r="1" spans="1:41" ht="17.45" customHeight="1">
      <c r="A1" s="432" t="s">
        <v>224</v>
      </c>
      <c r="B1" s="432"/>
      <c r="C1" s="432"/>
      <c r="D1" s="432"/>
      <c r="E1" s="432"/>
      <c r="F1" s="432"/>
      <c r="G1" s="432"/>
      <c r="H1" s="432"/>
      <c r="I1" s="432"/>
      <c r="J1" s="432"/>
      <c r="K1" s="432"/>
      <c r="L1" s="432"/>
      <c r="M1" s="432"/>
      <c r="N1" s="432"/>
      <c r="O1" s="432"/>
      <c r="P1" s="432"/>
      <c r="Q1" s="432"/>
      <c r="R1" s="432"/>
      <c r="S1" s="432"/>
      <c r="T1" s="432"/>
      <c r="U1" s="432"/>
      <c r="V1" s="432"/>
      <c r="W1" s="432"/>
    </row>
    <row r="4" spans="1:41" ht="15.75">
      <c r="U4" s="142" t="s">
        <v>215</v>
      </c>
      <c r="V4" s="140"/>
    </row>
    <row r="5" spans="1:41" ht="21.6" customHeight="1">
      <c r="A5" s="447" t="s">
        <v>1</v>
      </c>
      <c r="B5" s="447" t="s">
        <v>2</v>
      </c>
      <c r="C5" s="447" t="s">
        <v>198</v>
      </c>
      <c r="D5" s="447" t="s">
        <v>199</v>
      </c>
      <c r="E5" s="447" t="s">
        <v>190</v>
      </c>
      <c r="F5" s="450" t="s">
        <v>227</v>
      </c>
      <c r="G5" s="125"/>
      <c r="H5" s="452" t="s">
        <v>228</v>
      </c>
      <c r="I5" s="453"/>
      <c r="J5" s="456" t="s">
        <v>229</v>
      </c>
      <c r="K5" s="457"/>
      <c r="L5" s="457"/>
      <c r="M5" s="458"/>
      <c r="N5" s="447" t="s">
        <v>192</v>
      </c>
      <c r="O5" s="467" t="s">
        <v>191</v>
      </c>
      <c r="P5" s="452" t="s">
        <v>193</v>
      </c>
      <c r="Q5" s="470"/>
      <c r="R5" s="453"/>
      <c r="S5" s="452" t="s">
        <v>202</v>
      </c>
      <c r="T5" s="470"/>
      <c r="U5" s="453"/>
      <c r="V5" s="473" t="s">
        <v>194</v>
      </c>
      <c r="W5" s="458" t="s">
        <v>230</v>
      </c>
      <c r="X5" s="133"/>
      <c r="Y5" s="133"/>
      <c r="Z5" s="133"/>
      <c r="AA5" s="133"/>
      <c r="AB5" s="133"/>
      <c r="AC5" s="133"/>
      <c r="AD5" s="133"/>
      <c r="AE5" s="133"/>
      <c r="AF5" s="133"/>
      <c r="AG5" s="133"/>
      <c r="AH5" s="133"/>
      <c r="AI5" s="133"/>
      <c r="AJ5" s="133"/>
      <c r="AK5" s="133"/>
      <c r="AL5" s="133"/>
      <c r="AM5" s="133"/>
      <c r="AN5" s="133"/>
      <c r="AO5" s="133"/>
    </row>
    <row r="6" spans="1:41" ht="27.6" customHeight="1">
      <c r="A6" s="448"/>
      <c r="B6" s="448"/>
      <c r="C6" s="448"/>
      <c r="D6" s="448"/>
      <c r="E6" s="448"/>
      <c r="F6" s="445"/>
      <c r="G6" s="445" t="s">
        <v>238</v>
      </c>
      <c r="H6" s="454"/>
      <c r="I6" s="455"/>
      <c r="J6" s="459"/>
      <c r="K6" s="460"/>
      <c r="L6" s="460"/>
      <c r="M6" s="461"/>
      <c r="N6" s="465"/>
      <c r="O6" s="468"/>
      <c r="P6" s="459"/>
      <c r="Q6" s="460"/>
      <c r="R6" s="471"/>
      <c r="S6" s="459"/>
      <c r="T6" s="460"/>
      <c r="U6" s="471"/>
      <c r="V6" s="474"/>
      <c r="W6" s="476"/>
      <c r="X6" s="133"/>
      <c r="Y6" s="133"/>
      <c r="Z6" s="133"/>
      <c r="AA6" s="133"/>
      <c r="AB6" s="133"/>
      <c r="AC6" s="133"/>
      <c r="AD6" s="133"/>
      <c r="AE6" s="133"/>
      <c r="AF6" s="133"/>
      <c r="AG6" s="133"/>
      <c r="AH6" s="133"/>
      <c r="AI6" s="133"/>
      <c r="AJ6" s="133"/>
      <c r="AK6" s="133"/>
      <c r="AL6" s="133"/>
      <c r="AM6" s="133"/>
      <c r="AN6" s="133"/>
      <c r="AO6" s="133"/>
    </row>
    <row r="7" spans="1:41" ht="73.150000000000006" customHeight="1">
      <c r="A7" s="449"/>
      <c r="B7" s="449"/>
      <c r="C7" s="449"/>
      <c r="D7" s="449"/>
      <c r="E7" s="449"/>
      <c r="F7" s="451"/>
      <c r="G7" s="446"/>
      <c r="H7" s="126" t="s">
        <v>239</v>
      </c>
      <c r="I7" s="126" t="s">
        <v>237</v>
      </c>
      <c r="J7" s="462"/>
      <c r="K7" s="463"/>
      <c r="L7" s="463"/>
      <c r="M7" s="464"/>
      <c r="N7" s="466"/>
      <c r="O7" s="469"/>
      <c r="P7" s="454"/>
      <c r="Q7" s="472"/>
      <c r="R7" s="455"/>
      <c r="S7" s="454"/>
      <c r="T7" s="472"/>
      <c r="U7" s="455"/>
      <c r="V7" s="475"/>
      <c r="W7" s="477"/>
      <c r="X7" s="133"/>
      <c r="Y7" s="133"/>
      <c r="Z7" s="133"/>
      <c r="AA7" s="133"/>
      <c r="AB7" s="133"/>
      <c r="AC7" s="133"/>
      <c r="AD7" s="133"/>
      <c r="AE7" s="133"/>
      <c r="AF7" s="133"/>
      <c r="AG7" s="133"/>
      <c r="AH7" s="133"/>
      <c r="AI7" s="133"/>
      <c r="AJ7" s="133"/>
      <c r="AK7" s="133"/>
      <c r="AL7" s="133"/>
      <c r="AM7" s="133"/>
      <c r="AN7" s="133"/>
      <c r="AO7" s="133"/>
    </row>
    <row r="8" spans="1:41" s="134" customFormat="1" ht="29.45" customHeight="1">
      <c r="A8" s="127" t="s">
        <v>3</v>
      </c>
      <c r="B8" s="127" t="s">
        <v>4</v>
      </c>
      <c r="C8" s="127">
        <v>1</v>
      </c>
      <c r="D8" s="127">
        <v>2</v>
      </c>
      <c r="E8" s="127">
        <v>3</v>
      </c>
      <c r="F8" s="127" t="s">
        <v>269</v>
      </c>
      <c r="G8" s="127" t="s">
        <v>268</v>
      </c>
      <c r="H8" s="127">
        <v>6</v>
      </c>
      <c r="I8" s="127">
        <v>7</v>
      </c>
      <c r="J8" s="128">
        <v>8</v>
      </c>
      <c r="K8" s="138" t="s">
        <v>234</v>
      </c>
      <c r="L8" s="138" t="s">
        <v>235</v>
      </c>
      <c r="M8" s="138" t="s">
        <v>272</v>
      </c>
      <c r="N8" s="127" t="s">
        <v>267</v>
      </c>
      <c r="O8" s="127" t="s">
        <v>270</v>
      </c>
      <c r="P8" s="129">
        <v>11</v>
      </c>
      <c r="Q8" s="139" t="s">
        <v>232</v>
      </c>
      <c r="R8" s="139" t="s">
        <v>190</v>
      </c>
      <c r="S8" s="130">
        <v>12</v>
      </c>
      <c r="T8" s="141" t="s">
        <v>236</v>
      </c>
      <c r="U8" s="141" t="s">
        <v>233</v>
      </c>
      <c r="V8" s="129">
        <v>13</v>
      </c>
      <c r="W8" s="127" t="s">
        <v>271</v>
      </c>
      <c r="X8" s="133"/>
      <c r="Y8" s="133"/>
      <c r="Z8" s="133"/>
      <c r="AA8" s="133"/>
      <c r="AB8" s="133"/>
      <c r="AC8" s="133"/>
      <c r="AD8" s="133"/>
      <c r="AE8" s="133"/>
      <c r="AF8" s="133"/>
      <c r="AG8" s="133"/>
      <c r="AH8" s="133"/>
      <c r="AI8" s="133"/>
      <c r="AJ8" s="133"/>
      <c r="AK8" s="133"/>
      <c r="AL8" s="133"/>
      <c r="AM8" s="133"/>
      <c r="AN8" s="133"/>
      <c r="AO8" s="133"/>
    </row>
    <row r="9" spans="1:41" s="134" customFormat="1" ht="24.75" customHeight="1">
      <c r="A9" s="109"/>
      <c r="B9" s="109" t="s">
        <v>195</v>
      </c>
      <c r="C9" s="116">
        <f>C10+C14+C17</f>
        <v>256</v>
      </c>
      <c r="D9" s="116">
        <f t="shared" ref="D9:E9" si="0">D10+D14+D17</f>
        <v>248</v>
      </c>
      <c r="E9" s="117">
        <f t="shared" si="0"/>
        <v>91</v>
      </c>
      <c r="F9" s="116">
        <f>F10+F14+F17</f>
        <v>4491541370.6000004</v>
      </c>
      <c r="G9" s="137">
        <f>G10+G14+G17</f>
        <v>58846</v>
      </c>
      <c r="H9" s="116">
        <f t="shared" ref="H9:V9" si="1">H10+H14+H17</f>
        <v>57832</v>
      </c>
      <c r="I9" s="116">
        <f t="shared" si="1"/>
        <v>1014</v>
      </c>
      <c r="J9" s="116">
        <f>J10+J14+J17</f>
        <v>5513.5</v>
      </c>
      <c r="K9" s="116">
        <f t="shared" si="1"/>
        <v>43.8</v>
      </c>
      <c r="L9" s="116">
        <f t="shared" si="1"/>
        <v>58.5</v>
      </c>
      <c r="M9" s="116">
        <f t="shared" si="1"/>
        <v>162</v>
      </c>
      <c r="N9" s="116">
        <f>N10+N14+N17</f>
        <v>551</v>
      </c>
      <c r="O9" s="116">
        <f t="shared" si="1"/>
        <v>4491477011.1000004</v>
      </c>
      <c r="P9" s="116">
        <f>P10+P14+P17</f>
        <v>3433.7</v>
      </c>
      <c r="Q9" s="116">
        <f t="shared" si="1"/>
        <v>2917.7999999999997</v>
      </c>
      <c r="R9" s="116">
        <f>R10+R14+R17</f>
        <v>515.9</v>
      </c>
      <c r="S9" s="116">
        <f t="shared" si="1"/>
        <v>8577.4</v>
      </c>
      <c r="T9" s="116">
        <f t="shared" si="1"/>
        <v>8494</v>
      </c>
      <c r="U9" s="116">
        <f t="shared" si="1"/>
        <v>83.4</v>
      </c>
      <c r="V9" s="147">
        <f t="shared" si="1"/>
        <v>4491465000</v>
      </c>
      <c r="W9" s="147">
        <f>W10+W14+W17</f>
        <v>4491540819.6000004</v>
      </c>
      <c r="X9" s="145"/>
      <c r="Y9" s="145"/>
      <c r="Z9" s="133"/>
      <c r="AA9" s="133"/>
      <c r="AB9" s="133"/>
      <c r="AC9" s="133"/>
      <c r="AD9" s="133"/>
      <c r="AE9" s="133"/>
      <c r="AF9" s="133"/>
      <c r="AG9" s="133"/>
      <c r="AH9" s="133"/>
      <c r="AI9" s="133"/>
      <c r="AJ9" s="133"/>
      <c r="AK9" s="133"/>
      <c r="AL9" s="133"/>
      <c r="AM9" s="133"/>
      <c r="AN9" s="133"/>
      <c r="AO9" s="133"/>
    </row>
    <row r="10" spans="1:41" s="134" customFormat="1" ht="21.75" customHeight="1">
      <c r="A10" s="109" t="s">
        <v>5</v>
      </c>
      <c r="B10" s="110" t="s">
        <v>196</v>
      </c>
      <c r="C10" s="118">
        <f>C11+C12+C13</f>
        <v>93</v>
      </c>
      <c r="D10" s="118">
        <f t="shared" ref="D10:W10" si="2">D11+D12+D13</f>
        <v>88</v>
      </c>
      <c r="E10" s="117">
        <f t="shared" si="2"/>
        <v>54</v>
      </c>
      <c r="F10" s="118">
        <f t="shared" si="2"/>
        <v>911027114.30000007</v>
      </c>
      <c r="G10" s="118">
        <f t="shared" si="2"/>
        <v>18741</v>
      </c>
      <c r="H10" s="118">
        <f t="shared" si="2"/>
        <v>18333</v>
      </c>
      <c r="I10" s="118">
        <f t="shared" si="2"/>
        <v>408</v>
      </c>
      <c r="J10" s="118">
        <f t="shared" si="2"/>
        <v>2109.8000000000002</v>
      </c>
      <c r="K10" s="118">
        <f t="shared" si="2"/>
        <v>29.8</v>
      </c>
      <c r="L10" s="118">
        <f t="shared" si="2"/>
        <v>0</v>
      </c>
      <c r="M10" s="118"/>
      <c r="N10" s="118">
        <f t="shared" si="2"/>
        <v>211</v>
      </c>
      <c r="O10" s="118">
        <f t="shared" si="2"/>
        <v>911006263.5</v>
      </c>
      <c r="P10" s="118">
        <f t="shared" si="2"/>
        <v>1236.1999999999998</v>
      </c>
      <c r="Q10" s="118">
        <f t="shared" si="2"/>
        <v>909.19999999999993</v>
      </c>
      <c r="R10" s="118">
        <f>R11+R12+R13</f>
        <v>327</v>
      </c>
      <c r="S10" s="118">
        <f t="shared" si="2"/>
        <v>5027.3</v>
      </c>
      <c r="T10" s="118">
        <f t="shared" si="2"/>
        <v>4959.8999999999996</v>
      </c>
      <c r="U10" s="118">
        <f t="shared" si="2"/>
        <v>67.400000000000006</v>
      </c>
      <c r="V10" s="147">
        <f t="shared" si="2"/>
        <v>911000000</v>
      </c>
      <c r="W10" s="147">
        <f t="shared" si="2"/>
        <v>911026903.30000007</v>
      </c>
      <c r="X10" s="133"/>
      <c r="Y10" s="133"/>
      <c r="Z10" s="133"/>
      <c r="AA10" s="133"/>
      <c r="AB10" s="133"/>
      <c r="AC10" s="133"/>
      <c r="AD10" s="133"/>
      <c r="AE10" s="133"/>
      <c r="AF10" s="133"/>
      <c r="AG10" s="133"/>
      <c r="AH10" s="133"/>
      <c r="AI10" s="133"/>
      <c r="AJ10" s="133"/>
      <c r="AK10" s="133"/>
      <c r="AL10" s="133"/>
      <c r="AM10" s="133"/>
      <c r="AN10" s="133"/>
      <c r="AO10" s="133"/>
    </row>
    <row r="11" spans="1:41" s="134" customFormat="1" ht="21.75" customHeight="1">
      <c r="A11" s="111">
        <v>1</v>
      </c>
      <c r="B11" s="112" t="s">
        <v>204</v>
      </c>
      <c r="C11" s="119">
        <v>25</v>
      </c>
      <c r="D11" s="119">
        <v>23</v>
      </c>
      <c r="E11" s="120">
        <v>12</v>
      </c>
      <c r="F11" s="121">
        <f>G11+J11+O11</f>
        <v>250006400.70000002</v>
      </c>
      <c r="G11" s="121">
        <f>H11+I11</f>
        <v>4428</v>
      </c>
      <c r="H11" s="131">
        <v>4274</v>
      </c>
      <c r="I11" s="121">
        <v>154</v>
      </c>
      <c r="J11" s="121">
        <f>(C11*16)+(4*16)+(8*8)+K11+L11+M11</f>
        <v>557.79999999999995</v>
      </c>
      <c r="K11" s="121">
        <v>29.8</v>
      </c>
      <c r="L11" s="121"/>
      <c r="M11" s="121"/>
      <c r="N11" s="121">
        <v>56</v>
      </c>
      <c r="O11" s="121">
        <f>P11+S11+V11</f>
        <v>250001414.90000001</v>
      </c>
      <c r="P11" s="121">
        <f>Q11+R11</f>
        <v>291.3</v>
      </c>
      <c r="Q11" s="121">
        <v>217.9</v>
      </c>
      <c r="R11" s="121">
        <v>73.400000000000006</v>
      </c>
      <c r="S11" s="121">
        <f>T11+U11</f>
        <v>1123.5999999999999</v>
      </c>
      <c r="T11" s="121">
        <v>1084.5999999999999</v>
      </c>
      <c r="U11" s="121">
        <v>39</v>
      </c>
      <c r="V11" s="148">
        <f>'B2a -CĐCS các trường'!E10+'B2a -CĐCS các trường'!E14+'B2a -CĐCS các trường'!E22+'B2a -CĐCS các trường'!E30</f>
        <v>250000000</v>
      </c>
      <c r="W11" s="148">
        <f>F11-N11</f>
        <v>250006344.70000002</v>
      </c>
      <c r="X11" s="133"/>
      <c r="Y11" s="133"/>
      <c r="Z11" s="133"/>
      <c r="AA11" s="133"/>
      <c r="AB11" s="133"/>
      <c r="AC11" s="133"/>
      <c r="AD11" s="133"/>
      <c r="AE11" s="133"/>
      <c r="AF11" s="133"/>
      <c r="AG11" s="133"/>
      <c r="AH11" s="133"/>
      <c r="AI11" s="133"/>
      <c r="AJ11" s="133"/>
      <c r="AK11" s="133"/>
      <c r="AL11" s="133"/>
      <c r="AM11" s="133"/>
      <c r="AN11" s="133"/>
      <c r="AO11" s="133"/>
    </row>
    <row r="12" spans="1:41" s="134" customFormat="1" ht="21.75" customHeight="1">
      <c r="A12" s="111">
        <v>2</v>
      </c>
      <c r="B12" s="112" t="s">
        <v>225</v>
      </c>
      <c r="C12" s="121">
        <v>31</v>
      </c>
      <c r="D12" s="121">
        <v>30</v>
      </c>
      <c r="E12" s="120">
        <v>20</v>
      </c>
      <c r="F12" s="121">
        <f>G12+J12+O12</f>
        <v>351009127</v>
      </c>
      <c r="G12" s="121">
        <f>H12+I12</f>
        <v>6174</v>
      </c>
      <c r="H12" s="123">
        <v>6065</v>
      </c>
      <c r="I12" s="121">
        <v>109</v>
      </c>
      <c r="J12" s="121">
        <f>(C12*16)+(8*16)+(12*8)+K12+L12+M12</f>
        <v>720</v>
      </c>
      <c r="K12" s="121"/>
      <c r="L12" s="121"/>
      <c r="M12" s="121"/>
      <c r="N12" s="121">
        <v>72</v>
      </c>
      <c r="O12" s="121">
        <f t="shared" ref="O12" si="3">P12+S12+V12</f>
        <v>351002233</v>
      </c>
      <c r="P12" s="121">
        <f>Q12+R12</f>
        <v>425</v>
      </c>
      <c r="Q12" s="121">
        <v>306.39999999999998</v>
      </c>
      <c r="R12" s="121">
        <v>118.6</v>
      </c>
      <c r="S12" s="121">
        <f t="shared" ref="S12:S19" si="4">T12+U12</f>
        <v>1808</v>
      </c>
      <c r="T12" s="121">
        <v>1797</v>
      </c>
      <c r="U12" s="121">
        <v>11</v>
      </c>
      <c r="V12" s="148">
        <f>'B2a -CĐCS các trường'!E11+'B2a -CĐCS các trường'!E15+'B2a -CĐCS các trường'!E23+'B2a -CĐCS các trường'!E31</f>
        <v>351000000</v>
      </c>
      <c r="W12" s="148">
        <f>F12-N12</f>
        <v>351009055</v>
      </c>
      <c r="X12" s="133"/>
      <c r="Y12" s="133"/>
      <c r="Z12" s="133"/>
      <c r="AA12" s="133"/>
      <c r="AB12" s="133"/>
      <c r="AC12" s="133"/>
      <c r="AD12" s="133"/>
      <c r="AE12" s="133"/>
      <c r="AF12" s="133"/>
      <c r="AG12" s="133"/>
      <c r="AH12" s="133"/>
      <c r="AI12" s="133"/>
      <c r="AJ12" s="133"/>
      <c r="AK12" s="133"/>
      <c r="AL12" s="133"/>
      <c r="AM12" s="133"/>
      <c r="AN12" s="133"/>
      <c r="AO12" s="133"/>
    </row>
    <row r="13" spans="1:41" s="134" customFormat="1" ht="21.75" customHeight="1">
      <c r="A13" s="111">
        <v>3</v>
      </c>
      <c r="B13" s="113" t="s">
        <v>226</v>
      </c>
      <c r="C13" s="121">
        <v>37</v>
      </c>
      <c r="D13" s="121">
        <v>35</v>
      </c>
      <c r="E13" s="120">
        <v>22</v>
      </c>
      <c r="F13" s="121">
        <f>G13+J13+O13</f>
        <v>310011586.60000002</v>
      </c>
      <c r="G13" s="121">
        <f>H13+I13</f>
        <v>8139</v>
      </c>
      <c r="H13" s="131">
        <v>7994</v>
      </c>
      <c r="I13" s="121">
        <v>145</v>
      </c>
      <c r="J13" s="121">
        <f>(C13*16)+(8*16)+(14*8)+K13+L13+M13</f>
        <v>832</v>
      </c>
      <c r="K13" s="121"/>
      <c r="L13" s="121"/>
      <c r="M13" s="121"/>
      <c r="N13" s="121">
        <v>83</v>
      </c>
      <c r="O13" s="121">
        <f>P13+S13+V13</f>
        <v>310002615.60000002</v>
      </c>
      <c r="P13" s="121">
        <f>Q13+R13</f>
        <v>519.9</v>
      </c>
      <c r="Q13" s="121">
        <v>384.9</v>
      </c>
      <c r="R13" s="121">
        <v>135</v>
      </c>
      <c r="S13" s="121">
        <f t="shared" si="4"/>
        <v>2095.7000000000003</v>
      </c>
      <c r="T13" s="121">
        <v>2078.3000000000002</v>
      </c>
      <c r="U13" s="121">
        <v>17.399999999999999</v>
      </c>
      <c r="V13" s="148">
        <f>'B2a -CĐCS các trường'!E12+'B2a -CĐCS các trường'!E16+'B2a -CĐCS các trường'!E24</f>
        <v>310000000</v>
      </c>
      <c r="W13" s="148">
        <f>F13-N13</f>
        <v>310011503.60000002</v>
      </c>
      <c r="X13" s="133"/>
      <c r="Y13" s="133"/>
      <c r="Z13" s="133"/>
      <c r="AA13" s="133"/>
      <c r="AB13" s="133"/>
      <c r="AC13" s="133"/>
      <c r="AD13" s="133"/>
      <c r="AE13" s="133"/>
      <c r="AF13" s="133"/>
      <c r="AG13" s="133"/>
      <c r="AH13" s="133"/>
      <c r="AI13" s="133"/>
      <c r="AJ13" s="133"/>
      <c r="AK13" s="133"/>
      <c r="AL13" s="133"/>
      <c r="AM13" s="133"/>
      <c r="AN13" s="133"/>
      <c r="AO13" s="133"/>
    </row>
    <row r="14" spans="1:41" s="134" customFormat="1" ht="21.75" customHeight="1">
      <c r="A14" s="109" t="s">
        <v>76</v>
      </c>
      <c r="B14" s="110" t="s">
        <v>197</v>
      </c>
      <c r="C14" s="118">
        <f>C15+C16</f>
        <v>89</v>
      </c>
      <c r="D14" s="118">
        <f t="shared" ref="D14:W14" si="5">D15+D16</f>
        <v>88</v>
      </c>
      <c r="E14" s="117">
        <f t="shared" si="5"/>
        <v>16</v>
      </c>
      <c r="F14" s="118">
        <f t="shared" si="5"/>
        <v>604027237.10000002</v>
      </c>
      <c r="G14" s="118">
        <f t="shared" si="5"/>
        <v>22693</v>
      </c>
      <c r="H14" s="118">
        <f t="shared" si="5"/>
        <v>22311</v>
      </c>
      <c r="I14" s="118">
        <f t="shared" si="5"/>
        <v>382</v>
      </c>
      <c r="J14" s="118">
        <f t="shared" si="5"/>
        <v>1850.5</v>
      </c>
      <c r="K14" s="118">
        <f t="shared" si="5"/>
        <v>14</v>
      </c>
      <c r="L14" s="118">
        <f t="shared" si="5"/>
        <v>58.5</v>
      </c>
      <c r="M14" s="116">
        <f t="shared" si="5"/>
        <v>162</v>
      </c>
      <c r="N14" s="118">
        <f t="shared" si="5"/>
        <v>185</v>
      </c>
      <c r="O14" s="118">
        <f t="shared" si="5"/>
        <v>604002693.60000002</v>
      </c>
      <c r="P14" s="118">
        <f t="shared" si="5"/>
        <v>1191.5999999999999</v>
      </c>
      <c r="Q14" s="118">
        <f t="shared" si="5"/>
        <v>1097</v>
      </c>
      <c r="R14" s="118">
        <f t="shared" si="5"/>
        <v>94.6</v>
      </c>
      <c r="S14" s="118">
        <f t="shared" si="5"/>
        <v>1502</v>
      </c>
      <c r="T14" s="118">
        <f t="shared" si="5"/>
        <v>1502</v>
      </c>
      <c r="U14" s="118">
        <f t="shared" si="5"/>
        <v>0</v>
      </c>
      <c r="V14" s="147">
        <f t="shared" si="5"/>
        <v>604000000</v>
      </c>
      <c r="W14" s="147">
        <f t="shared" si="5"/>
        <v>604027052.10000002</v>
      </c>
      <c r="X14" s="133"/>
      <c r="Y14" s="133"/>
      <c r="Z14" s="133"/>
      <c r="AA14" s="133"/>
      <c r="AB14" s="133"/>
      <c r="AC14" s="133"/>
      <c r="AD14" s="133"/>
      <c r="AE14" s="133"/>
      <c r="AF14" s="133"/>
      <c r="AG14" s="133"/>
      <c r="AH14" s="133"/>
      <c r="AI14" s="133"/>
      <c r="AJ14" s="133"/>
      <c r="AK14" s="133"/>
      <c r="AL14" s="133"/>
      <c r="AM14" s="133"/>
      <c r="AN14" s="133"/>
      <c r="AO14" s="133"/>
    </row>
    <row r="15" spans="1:41" s="134" customFormat="1" ht="21.75" customHeight="1">
      <c r="A15" s="111">
        <v>1</v>
      </c>
      <c r="B15" s="114" t="s">
        <v>251</v>
      </c>
      <c r="C15" s="119">
        <v>34</v>
      </c>
      <c r="D15" s="119">
        <v>33</v>
      </c>
      <c r="E15" s="120">
        <v>8</v>
      </c>
      <c r="F15" s="121">
        <f>G15+J15+O15</f>
        <v>252010163.30000001</v>
      </c>
      <c r="G15" s="121">
        <f>H15+I15</f>
        <v>8248</v>
      </c>
      <c r="H15" s="131">
        <v>8090</v>
      </c>
      <c r="I15" s="121">
        <v>158</v>
      </c>
      <c r="J15" s="121">
        <f>(C15*16)+(4*16)+(4*8)+K15+L15+M15</f>
        <v>717.5</v>
      </c>
      <c r="K15" s="121">
        <v>14</v>
      </c>
      <c r="L15" s="121">
        <v>18.5</v>
      </c>
      <c r="M15" s="119">
        <v>45</v>
      </c>
      <c r="N15" s="121">
        <v>72</v>
      </c>
      <c r="O15" s="121">
        <f>P15+S15+V15</f>
        <v>252001197.80000001</v>
      </c>
      <c r="P15" s="121">
        <f>Q15+R15</f>
        <v>446.8</v>
      </c>
      <c r="Q15" s="121">
        <v>399.2</v>
      </c>
      <c r="R15" s="121">
        <v>47.6</v>
      </c>
      <c r="S15" s="121">
        <f t="shared" si="4"/>
        <v>751</v>
      </c>
      <c r="T15" s="121">
        <v>751</v>
      </c>
      <c r="U15" s="121">
        <v>0</v>
      </c>
      <c r="V15" s="148">
        <f>'B2a -CĐCS các trường'!E26+'B2a -CĐCS các trường'!E33</f>
        <v>252000000</v>
      </c>
      <c r="W15" s="148">
        <f>F15-N15</f>
        <v>252010091.30000001</v>
      </c>
      <c r="X15" s="133"/>
      <c r="Y15" s="133"/>
      <c r="Z15" s="133"/>
      <c r="AA15" s="133"/>
      <c r="AB15" s="133"/>
      <c r="AC15" s="133"/>
      <c r="AD15" s="133"/>
      <c r="AE15" s="133"/>
      <c r="AF15" s="133"/>
      <c r="AG15" s="133"/>
      <c r="AH15" s="133"/>
      <c r="AI15" s="133"/>
      <c r="AJ15" s="133"/>
      <c r="AK15" s="133"/>
      <c r="AL15" s="133"/>
      <c r="AM15" s="133"/>
      <c r="AN15" s="133"/>
      <c r="AO15" s="133"/>
    </row>
    <row r="16" spans="1:41" s="134" customFormat="1" ht="21.75" customHeight="1">
      <c r="A16" s="111">
        <v>2</v>
      </c>
      <c r="B16" s="113" t="s">
        <v>250</v>
      </c>
      <c r="C16" s="121">
        <v>55</v>
      </c>
      <c r="D16" s="121">
        <v>55</v>
      </c>
      <c r="E16" s="120">
        <v>8</v>
      </c>
      <c r="F16" s="121">
        <f>G16+J16+O16</f>
        <v>352017073.80000001</v>
      </c>
      <c r="G16" s="121">
        <f>H16+I16</f>
        <v>14445</v>
      </c>
      <c r="H16" s="123">
        <v>14221</v>
      </c>
      <c r="I16" s="121">
        <v>224</v>
      </c>
      <c r="J16" s="121">
        <f>(C16*16)+(4*16)+(4*8)+K16+L16+M16</f>
        <v>1133</v>
      </c>
      <c r="K16" s="132"/>
      <c r="L16" s="121">
        <v>40</v>
      </c>
      <c r="M16" s="119">
        <v>117</v>
      </c>
      <c r="N16" s="121">
        <v>113</v>
      </c>
      <c r="O16" s="121">
        <f>P16+S16+V16</f>
        <v>352001495.80000001</v>
      </c>
      <c r="P16" s="121">
        <f>Q16+R16</f>
        <v>744.8</v>
      </c>
      <c r="Q16" s="121">
        <v>697.8</v>
      </c>
      <c r="R16" s="121">
        <v>47</v>
      </c>
      <c r="S16" s="121">
        <f t="shared" si="4"/>
        <v>751</v>
      </c>
      <c r="T16" s="121">
        <v>751</v>
      </c>
      <c r="U16" s="121">
        <v>0</v>
      </c>
      <c r="V16" s="148">
        <f>'B2a -CĐCS các trường'!E25+'B2a -CĐCS các trường'!E32</f>
        <v>352000000</v>
      </c>
      <c r="W16" s="148">
        <f>F16-N16</f>
        <v>352016960.80000001</v>
      </c>
      <c r="X16" s="133"/>
      <c r="Y16" s="133"/>
      <c r="Z16" s="133"/>
      <c r="AA16" s="133"/>
      <c r="AB16" s="133"/>
      <c r="AC16" s="133"/>
      <c r="AD16" s="133"/>
      <c r="AE16" s="133"/>
      <c r="AF16" s="133"/>
      <c r="AG16" s="133"/>
      <c r="AH16" s="133"/>
      <c r="AI16" s="133"/>
      <c r="AJ16" s="133"/>
      <c r="AK16" s="133"/>
      <c r="AL16" s="133"/>
      <c r="AM16" s="133"/>
      <c r="AN16" s="133"/>
      <c r="AO16" s="133"/>
    </row>
    <row r="17" spans="1:41" s="134" customFormat="1" ht="21.75" customHeight="1">
      <c r="A17" s="109" t="s">
        <v>138</v>
      </c>
      <c r="B17" s="110" t="s">
        <v>200</v>
      </c>
      <c r="C17" s="118">
        <f>C18+C19</f>
        <v>74</v>
      </c>
      <c r="D17" s="118">
        <f t="shared" ref="D17:W17" si="6">D18+D19</f>
        <v>72</v>
      </c>
      <c r="E17" s="117">
        <f t="shared" si="6"/>
        <v>21</v>
      </c>
      <c r="F17" s="118">
        <f t="shared" si="6"/>
        <v>2976487019.1999998</v>
      </c>
      <c r="G17" s="118">
        <f t="shared" si="6"/>
        <v>17412</v>
      </c>
      <c r="H17" s="118">
        <f t="shared" si="6"/>
        <v>17188</v>
      </c>
      <c r="I17" s="118">
        <f t="shared" si="6"/>
        <v>224</v>
      </c>
      <c r="J17" s="118">
        <f t="shared" si="6"/>
        <v>1553.2</v>
      </c>
      <c r="K17" s="118">
        <f t="shared" si="6"/>
        <v>0</v>
      </c>
      <c r="L17" s="118"/>
      <c r="M17" s="118"/>
      <c r="N17" s="118">
        <f t="shared" si="6"/>
        <v>155</v>
      </c>
      <c r="O17" s="118">
        <f t="shared" si="6"/>
        <v>2976468054</v>
      </c>
      <c r="P17" s="118">
        <f t="shared" si="6"/>
        <v>1005.9</v>
      </c>
      <c r="Q17" s="118">
        <f t="shared" si="6"/>
        <v>911.59999999999991</v>
      </c>
      <c r="R17" s="118">
        <f t="shared" si="6"/>
        <v>94.3</v>
      </c>
      <c r="S17" s="118">
        <f t="shared" si="6"/>
        <v>2048.1</v>
      </c>
      <c r="T17" s="118">
        <f t="shared" si="6"/>
        <v>2032.1</v>
      </c>
      <c r="U17" s="118">
        <f t="shared" si="6"/>
        <v>16</v>
      </c>
      <c r="V17" s="118">
        <f t="shared" si="6"/>
        <v>2976465000</v>
      </c>
      <c r="W17" s="118">
        <f t="shared" si="6"/>
        <v>2976486864.1999998</v>
      </c>
      <c r="X17" s="133"/>
      <c r="Y17" s="133"/>
      <c r="Z17" s="133"/>
      <c r="AA17" s="133"/>
      <c r="AB17" s="133"/>
      <c r="AC17" s="133"/>
      <c r="AD17" s="133"/>
      <c r="AE17" s="133"/>
      <c r="AF17" s="133"/>
      <c r="AG17" s="133"/>
      <c r="AH17" s="133"/>
      <c r="AI17" s="133"/>
      <c r="AJ17" s="133"/>
      <c r="AK17" s="133"/>
      <c r="AL17" s="133"/>
      <c r="AM17" s="133"/>
      <c r="AN17" s="133"/>
      <c r="AO17" s="133"/>
    </row>
    <row r="18" spans="1:41" s="134" customFormat="1" ht="21.75" customHeight="1">
      <c r="A18" s="111">
        <v>1</v>
      </c>
      <c r="B18" s="115" t="s">
        <v>205</v>
      </c>
      <c r="C18" s="122">
        <v>49</v>
      </c>
      <c r="D18" s="122">
        <v>48</v>
      </c>
      <c r="E18" s="120">
        <v>16</v>
      </c>
      <c r="F18" s="121">
        <f>G18+J18+O18</f>
        <v>2054015045.7</v>
      </c>
      <c r="G18" s="121">
        <f>H18+I18</f>
        <v>11672</v>
      </c>
      <c r="H18" s="123">
        <v>11573</v>
      </c>
      <c r="I18" s="123">
        <v>99</v>
      </c>
      <c r="J18" s="121">
        <f>(C18*16)+(12*16)+(4*8)+K18+L18</f>
        <v>1078.7</v>
      </c>
      <c r="K18" s="123"/>
      <c r="L18" s="123">
        <v>70.7</v>
      </c>
      <c r="M18" s="123"/>
      <c r="N18" s="121">
        <v>108</v>
      </c>
      <c r="O18" s="121">
        <f>P18+S18+V18</f>
        <v>2054002295</v>
      </c>
      <c r="P18" s="121">
        <f>Q18+R18</f>
        <v>689.4</v>
      </c>
      <c r="Q18" s="123">
        <v>614.4</v>
      </c>
      <c r="R18" s="123">
        <v>75</v>
      </c>
      <c r="S18" s="121">
        <f t="shared" si="4"/>
        <v>1605.6</v>
      </c>
      <c r="T18" s="123">
        <v>1589.6</v>
      </c>
      <c r="U18" s="123">
        <v>16</v>
      </c>
      <c r="V18" s="123">
        <f>'B2a -CĐCS các trường'!E19+'B2a -CĐCS các trường'!E27+'B2a -CĐCS các trường'!E34</f>
        <v>2054000000</v>
      </c>
      <c r="W18" s="121">
        <f>F18-N18</f>
        <v>2054014937.7</v>
      </c>
      <c r="X18" s="133"/>
      <c r="Y18" s="133"/>
      <c r="Z18" s="133"/>
      <c r="AA18" s="133"/>
      <c r="AB18" s="133"/>
      <c r="AC18" s="133"/>
      <c r="AD18" s="133"/>
      <c r="AE18" s="133"/>
      <c r="AF18" s="133"/>
      <c r="AG18" s="133"/>
      <c r="AH18" s="133"/>
      <c r="AI18" s="133"/>
      <c r="AJ18" s="133"/>
      <c r="AK18" s="133"/>
      <c r="AL18" s="133"/>
      <c r="AM18" s="133"/>
      <c r="AN18" s="133"/>
      <c r="AO18" s="133"/>
    </row>
    <row r="19" spans="1:41" s="134" customFormat="1" ht="25.9" customHeight="1">
      <c r="A19" s="111">
        <v>2</v>
      </c>
      <c r="B19" s="112" t="s">
        <v>206</v>
      </c>
      <c r="C19" s="119">
        <v>25</v>
      </c>
      <c r="D19" s="119">
        <v>24</v>
      </c>
      <c r="E19" s="120">
        <v>5</v>
      </c>
      <c r="F19" s="121">
        <f>G19+J19+O19</f>
        <v>922471973.5</v>
      </c>
      <c r="G19" s="121">
        <f>H19+I19</f>
        <v>5740</v>
      </c>
      <c r="H19" s="123">
        <v>5615</v>
      </c>
      <c r="I19" s="123">
        <v>125</v>
      </c>
      <c r="J19" s="121">
        <f>(C19*16)+(2*16)+(3*8)+K19+L19</f>
        <v>474.5</v>
      </c>
      <c r="K19" s="123"/>
      <c r="L19" s="123">
        <v>18.5</v>
      </c>
      <c r="M19" s="123"/>
      <c r="N19" s="121">
        <v>47</v>
      </c>
      <c r="O19" s="121">
        <f>P19+S19+V19</f>
        <v>922465759</v>
      </c>
      <c r="P19" s="121">
        <f>Q19+R19</f>
        <v>316.5</v>
      </c>
      <c r="Q19" s="123">
        <v>297.2</v>
      </c>
      <c r="R19" s="123">
        <v>19.3</v>
      </c>
      <c r="S19" s="121">
        <f t="shared" si="4"/>
        <v>442.5</v>
      </c>
      <c r="T19" s="123">
        <v>442.5</v>
      </c>
      <c r="U19" s="121">
        <v>0</v>
      </c>
      <c r="V19" s="119">
        <f>'B2a -CĐCS các trường'!E20+'B2a -CĐCS các trường'!E28+'B2a -CĐCS các trường'!E37</f>
        <v>922465000</v>
      </c>
      <c r="W19" s="121">
        <f>F19-N19</f>
        <v>922471926.5</v>
      </c>
      <c r="X19" s="133"/>
      <c r="Y19" s="133"/>
      <c r="Z19" s="133"/>
      <c r="AA19" s="133"/>
      <c r="AB19" s="133"/>
      <c r="AC19" s="133"/>
      <c r="AD19" s="133"/>
      <c r="AE19" s="133"/>
      <c r="AF19" s="133"/>
      <c r="AG19" s="133"/>
      <c r="AH19" s="133"/>
      <c r="AI19" s="133"/>
      <c r="AJ19" s="133"/>
      <c r="AK19" s="133"/>
      <c r="AL19" s="133"/>
      <c r="AM19" s="133"/>
      <c r="AN19" s="133"/>
      <c r="AO19" s="133"/>
    </row>
    <row r="20" spans="1:41" ht="15.75" customHeight="1">
      <c r="A20" s="124"/>
      <c r="B20" s="124"/>
      <c r="C20" s="124"/>
      <c r="D20" s="124"/>
      <c r="E20" s="124"/>
      <c r="F20" s="124"/>
      <c r="G20" s="124"/>
      <c r="H20" s="124"/>
      <c r="I20" s="136"/>
      <c r="J20" s="124"/>
      <c r="K20" s="124"/>
      <c r="L20" s="124"/>
      <c r="M20" s="124"/>
      <c r="N20" s="124"/>
      <c r="O20" s="124"/>
      <c r="P20" s="124"/>
      <c r="Q20" s="124"/>
      <c r="R20" s="124"/>
      <c r="S20" s="124"/>
      <c r="T20" s="124"/>
      <c r="U20" s="124"/>
      <c r="V20" s="124"/>
      <c r="W20" s="124"/>
      <c r="X20" s="135"/>
      <c r="Y20" s="135"/>
      <c r="Z20" s="135"/>
      <c r="AA20" s="135"/>
      <c r="AB20" s="135"/>
      <c r="AC20" s="135"/>
      <c r="AD20" s="135"/>
      <c r="AE20" s="135"/>
      <c r="AF20" s="135"/>
      <c r="AG20" s="135"/>
      <c r="AH20" s="135"/>
      <c r="AI20" s="135"/>
      <c r="AJ20" s="135"/>
      <c r="AK20" s="135"/>
      <c r="AL20" s="135"/>
      <c r="AM20" s="135"/>
      <c r="AN20" s="135"/>
      <c r="AO20" s="135"/>
    </row>
    <row r="21" spans="1:41" ht="15.75" customHeight="1">
      <c r="A21" s="124"/>
      <c r="B21" s="124"/>
      <c r="C21" s="124"/>
      <c r="D21" s="124"/>
      <c r="E21" s="124"/>
      <c r="F21" s="124"/>
      <c r="G21" s="124"/>
      <c r="H21" s="131"/>
      <c r="I21" s="136"/>
      <c r="J21" s="124"/>
      <c r="K21" s="124"/>
      <c r="L21" s="124"/>
      <c r="M21" s="124"/>
      <c r="N21" s="124"/>
      <c r="O21" s="124"/>
      <c r="P21" s="124"/>
      <c r="Q21" s="124"/>
      <c r="R21" s="124"/>
      <c r="S21" s="124"/>
      <c r="T21" s="124"/>
      <c r="U21" s="124"/>
      <c r="V21" s="124"/>
      <c r="W21" s="124"/>
      <c r="X21" s="135"/>
      <c r="Y21" s="135"/>
      <c r="Z21" s="135"/>
      <c r="AA21" s="135"/>
      <c r="AB21" s="135"/>
      <c r="AC21" s="135"/>
      <c r="AD21" s="135"/>
      <c r="AE21" s="135"/>
      <c r="AF21" s="135"/>
      <c r="AG21" s="135"/>
      <c r="AH21" s="135"/>
      <c r="AI21" s="135"/>
      <c r="AJ21" s="135"/>
      <c r="AK21" s="135"/>
      <c r="AL21" s="135"/>
      <c r="AM21" s="135"/>
      <c r="AN21" s="135"/>
      <c r="AO21" s="135"/>
    </row>
  </sheetData>
  <mergeCells count="16">
    <mergeCell ref="G6:G7"/>
    <mergeCell ref="A1:W1"/>
    <mergeCell ref="A5:A7"/>
    <mergeCell ref="B5:B7"/>
    <mergeCell ref="C5:C7"/>
    <mergeCell ref="D5:D7"/>
    <mergeCell ref="E5:E7"/>
    <mergeCell ref="F5:F7"/>
    <mergeCell ref="H5:I6"/>
    <mergeCell ref="J5:M7"/>
    <mergeCell ref="N5:N7"/>
    <mergeCell ref="O5:O7"/>
    <mergeCell ref="P5:R7"/>
    <mergeCell ref="S5:U7"/>
    <mergeCell ref="V5:V7"/>
    <mergeCell ref="W5:W7"/>
  </mergeCells>
  <pageMargins left="0.42" right="0.16" top="0.31" bottom="0.2" header="0.3" footer="0.3"/>
  <pageSetup paperSize="9" scale="90" orientation="landscape" verticalDpi="0"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tabSelected="1" view="pageBreakPreview" topLeftCell="A22" zoomScaleNormal="100" zoomScaleSheetLayoutView="100" workbookViewId="0">
      <selection sqref="A1:L1"/>
    </sheetView>
  </sheetViews>
  <sheetFormatPr defaultColWidth="8.85546875" defaultRowHeight="15"/>
  <cols>
    <col min="1" max="1" width="7.7109375" style="170" customWidth="1"/>
    <col min="2" max="2" width="36.28515625" style="170" customWidth="1"/>
    <col min="3" max="3" width="13.140625" style="236" customWidth="1"/>
    <col min="4" max="4" width="12.42578125" style="237" customWidth="1"/>
    <col min="5" max="5" width="14.140625" style="237" customWidth="1"/>
    <col min="6" max="6" width="13.7109375" style="237" customWidth="1"/>
    <col min="7" max="7" width="11.85546875" style="237" customWidth="1"/>
    <col min="8" max="8" width="13.5703125" style="237" customWidth="1"/>
    <col min="9" max="9" width="13.42578125" style="237" customWidth="1"/>
    <col min="10" max="11" width="13.85546875" style="237" customWidth="1"/>
    <col min="12" max="12" width="13.5703125" style="170" customWidth="1"/>
    <col min="13" max="14" width="35.85546875" style="170" customWidth="1"/>
    <col min="15" max="16384" width="8.85546875" style="170"/>
  </cols>
  <sheetData>
    <row r="1" spans="1:13" ht="20.45" customHeight="1">
      <c r="A1" s="482" t="s">
        <v>327</v>
      </c>
      <c r="B1" s="482"/>
      <c r="C1" s="482"/>
      <c r="D1" s="482"/>
      <c r="E1" s="482"/>
      <c r="F1" s="482"/>
      <c r="G1" s="482"/>
      <c r="H1" s="482"/>
      <c r="I1" s="482"/>
      <c r="J1" s="482"/>
      <c r="K1" s="482"/>
      <c r="L1" s="482"/>
    </row>
    <row r="2" spans="1:13">
      <c r="A2" s="481" t="s">
        <v>305</v>
      </c>
      <c r="B2" s="481"/>
      <c r="C2" s="481"/>
      <c r="D2" s="481"/>
      <c r="E2" s="481"/>
      <c r="F2" s="481"/>
      <c r="G2" s="481"/>
      <c r="H2" s="481"/>
      <c r="I2" s="481"/>
      <c r="J2" s="481"/>
      <c r="K2" s="481"/>
      <c r="L2" s="481"/>
    </row>
    <row r="3" spans="1:13">
      <c r="A3" s="240"/>
      <c r="B3" s="240"/>
      <c r="C3" s="241"/>
      <c r="D3" s="242"/>
      <c r="E3" s="243"/>
      <c r="F3" s="243"/>
      <c r="G3" s="243"/>
      <c r="H3" s="490"/>
      <c r="I3" s="490"/>
      <c r="J3" s="243"/>
      <c r="K3" s="243"/>
      <c r="L3" s="297" t="s">
        <v>318</v>
      </c>
      <c r="M3" s="297"/>
    </row>
    <row r="4" spans="1:13" s="171" customFormat="1" ht="15.6" customHeight="1">
      <c r="A4" s="488" t="s">
        <v>1</v>
      </c>
      <c r="B4" s="486" t="s">
        <v>247</v>
      </c>
      <c r="C4" s="491" t="s">
        <v>325</v>
      </c>
      <c r="D4" s="492"/>
      <c r="E4" s="493"/>
      <c r="F4" s="483" t="s">
        <v>298</v>
      </c>
      <c r="G4" s="483"/>
      <c r="H4" s="483"/>
      <c r="I4" s="484" t="s">
        <v>332</v>
      </c>
      <c r="J4" s="479" t="s">
        <v>308</v>
      </c>
      <c r="K4" s="480"/>
      <c r="L4" s="478" t="s">
        <v>333</v>
      </c>
    </row>
    <row r="5" spans="1:13" s="171" customFormat="1" ht="38.25">
      <c r="A5" s="489"/>
      <c r="B5" s="487"/>
      <c r="C5" s="244" t="s">
        <v>322</v>
      </c>
      <c r="D5" s="245" t="s">
        <v>319</v>
      </c>
      <c r="E5" s="244" t="s">
        <v>254</v>
      </c>
      <c r="F5" s="244" t="s">
        <v>322</v>
      </c>
      <c r="G5" s="244" t="s">
        <v>319</v>
      </c>
      <c r="H5" s="244" t="s">
        <v>321</v>
      </c>
      <c r="I5" s="485"/>
      <c r="J5" s="296" t="s">
        <v>302</v>
      </c>
      <c r="K5" s="296" t="s">
        <v>303</v>
      </c>
      <c r="L5" s="478"/>
    </row>
    <row r="6" spans="1:13" s="171" customFormat="1" ht="15.75">
      <c r="A6" s="162" t="s">
        <v>3</v>
      </c>
      <c r="B6" s="162" t="s">
        <v>4</v>
      </c>
      <c r="C6" s="162" t="s">
        <v>337</v>
      </c>
      <c r="D6" s="162">
        <v>2</v>
      </c>
      <c r="E6" s="162">
        <v>3</v>
      </c>
      <c r="F6" s="162" t="s">
        <v>338</v>
      </c>
      <c r="G6" s="162">
        <v>5</v>
      </c>
      <c r="H6" s="162">
        <v>6</v>
      </c>
      <c r="I6" s="162" t="s">
        <v>339</v>
      </c>
      <c r="J6" s="162">
        <v>8</v>
      </c>
      <c r="K6" s="162">
        <v>9</v>
      </c>
      <c r="L6" s="162" t="s">
        <v>340</v>
      </c>
      <c r="M6" s="323"/>
    </row>
    <row r="7" spans="1:13" s="171" customFormat="1" ht="15.75">
      <c r="A7" s="246"/>
      <c r="B7" s="247" t="s">
        <v>320</v>
      </c>
      <c r="C7" s="245">
        <f>C8+C36</f>
        <v>5087215000</v>
      </c>
      <c r="D7" s="248">
        <f t="shared" ref="D7:I7" si="0">D8+D36</f>
        <v>395750000</v>
      </c>
      <c r="E7" s="245">
        <f t="shared" si="0"/>
        <v>4691465000</v>
      </c>
      <c r="F7" s="245">
        <f t="shared" si="0"/>
        <v>1522175000</v>
      </c>
      <c r="G7" s="245">
        <f t="shared" si="0"/>
        <v>395750000</v>
      </c>
      <c r="H7" s="245">
        <f t="shared" si="0"/>
        <v>1126425000</v>
      </c>
      <c r="I7" s="289">
        <f t="shared" si="0"/>
        <v>3565040000</v>
      </c>
      <c r="J7" s="289">
        <f t="shared" ref="J7" si="1">J8+J36</f>
        <v>808040000</v>
      </c>
      <c r="K7" s="289">
        <f t="shared" ref="K7" si="2">K8+K36</f>
        <v>808040000</v>
      </c>
      <c r="L7" s="327">
        <f t="shared" ref="L7" si="3">L8+L36</f>
        <v>3565040000</v>
      </c>
    </row>
    <row r="8" spans="1:13" s="146" customFormat="1" ht="19.899999999999999" customHeight="1">
      <c r="A8" s="249" t="s">
        <v>5</v>
      </c>
      <c r="B8" s="247" t="s">
        <v>323</v>
      </c>
      <c r="C8" s="250">
        <f t="shared" ref="C8:I8" si="4">C9+C13+C21+C29</f>
        <v>4466750000</v>
      </c>
      <c r="D8" s="250">
        <f t="shared" si="4"/>
        <v>395750000</v>
      </c>
      <c r="E8" s="250">
        <f t="shared" si="4"/>
        <v>4071000000</v>
      </c>
      <c r="F8" s="250">
        <f t="shared" si="4"/>
        <v>901710000</v>
      </c>
      <c r="G8" s="250">
        <f t="shared" si="4"/>
        <v>395750000</v>
      </c>
      <c r="H8" s="291">
        <f t="shared" si="4"/>
        <v>505960000</v>
      </c>
      <c r="I8" s="250">
        <f t="shared" si="4"/>
        <v>3565040000</v>
      </c>
      <c r="J8" s="250">
        <f t="shared" ref="J8:L8" si="5">J9+J13+J21+J29</f>
        <v>808040000</v>
      </c>
      <c r="K8" s="250">
        <f t="shared" si="5"/>
        <v>808040000</v>
      </c>
      <c r="L8" s="250">
        <f t="shared" si="5"/>
        <v>3565040000</v>
      </c>
      <c r="M8" s="228"/>
    </row>
    <row r="9" spans="1:13" s="146" customFormat="1" ht="38.25">
      <c r="A9" s="251">
        <v>1</v>
      </c>
      <c r="B9" s="252" t="s">
        <v>255</v>
      </c>
      <c r="C9" s="253">
        <f>SUM(C10:C12)</f>
        <v>47440000</v>
      </c>
      <c r="D9" s="253">
        <f>SUM(D10:D12)</f>
        <v>6440000</v>
      </c>
      <c r="E9" s="253">
        <f>SUM(E10:E12)</f>
        <v>41000000</v>
      </c>
      <c r="F9" s="253">
        <f>SUM(F10:F12)</f>
        <v>12040000</v>
      </c>
      <c r="G9" s="253">
        <f t="shared" ref="G9:H9" si="6">SUM(G10:G12)</f>
        <v>6440000</v>
      </c>
      <c r="H9" s="292">
        <f t="shared" si="6"/>
        <v>5600000</v>
      </c>
      <c r="I9" s="250">
        <f>SUM(I10:I12)</f>
        <v>35400000</v>
      </c>
      <c r="J9" s="250">
        <f t="shared" ref="J9:L9" si="7">SUM(J10:J12)</f>
        <v>18400000</v>
      </c>
      <c r="K9" s="250">
        <f t="shared" si="7"/>
        <v>18400000</v>
      </c>
      <c r="L9" s="250">
        <f t="shared" si="7"/>
        <v>35400000</v>
      </c>
    </row>
    <row r="10" spans="1:13" s="171" customFormat="1" ht="19.899999999999999" customHeight="1">
      <c r="A10" s="255" t="s">
        <v>7</v>
      </c>
      <c r="B10" s="256" t="s">
        <v>204</v>
      </c>
      <c r="C10" s="257">
        <f>D10+E10</f>
        <v>16000000</v>
      </c>
      <c r="D10" s="257"/>
      <c r="E10" s="258">
        <v>16000000</v>
      </c>
      <c r="F10" s="258">
        <f>G10+H10</f>
        <v>5600000</v>
      </c>
      <c r="G10" s="258"/>
      <c r="H10" s="268">
        <v>5600000</v>
      </c>
      <c r="I10" s="270">
        <f>C10-F10</f>
        <v>10400000</v>
      </c>
      <c r="J10" s="270">
        <f>I10</f>
        <v>10400000</v>
      </c>
      <c r="K10" s="270"/>
      <c r="L10" s="299"/>
    </row>
    <row r="11" spans="1:13" s="171" customFormat="1" ht="19.899999999999999" customHeight="1">
      <c r="A11" s="255" t="s">
        <v>9</v>
      </c>
      <c r="B11" s="256" t="s">
        <v>248</v>
      </c>
      <c r="C11" s="257">
        <f t="shared" ref="C11:C12" si="8">D11+E11</f>
        <v>20240000</v>
      </c>
      <c r="D11" s="257">
        <v>3240000</v>
      </c>
      <c r="E11" s="258">
        <v>17000000</v>
      </c>
      <c r="F11" s="258">
        <f t="shared" ref="F11:F34" si="9">G11+H11</f>
        <v>3240000</v>
      </c>
      <c r="G11" s="258">
        <v>3240000</v>
      </c>
      <c r="H11" s="268"/>
      <c r="I11" s="270">
        <f t="shared" ref="I11:I12" si="10">C11-F11</f>
        <v>17000000</v>
      </c>
      <c r="J11" s="270"/>
      <c r="K11" s="270">
        <f>J10+J12</f>
        <v>18400000</v>
      </c>
      <c r="L11" s="298">
        <f>I11-J11+K11</f>
        <v>35400000</v>
      </c>
    </row>
    <row r="12" spans="1:13" s="171" customFormat="1" ht="19.899999999999999" customHeight="1">
      <c r="A12" s="255" t="s">
        <v>245</v>
      </c>
      <c r="B12" s="256" t="s">
        <v>249</v>
      </c>
      <c r="C12" s="257">
        <f t="shared" si="8"/>
        <v>11200000</v>
      </c>
      <c r="D12" s="257">
        <v>3200000</v>
      </c>
      <c r="E12" s="258">
        <v>8000000</v>
      </c>
      <c r="F12" s="258">
        <f t="shared" si="9"/>
        <v>3200000</v>
      </c>
      <c r="G12" s="258">
        <v>3200000</v>
      </c>
      <c r="H12" s="268"/>
      <c r="I12" s="270">
        <f t="shared" si="10"/>
        <v>8000000</v>
      </c>
      <c r="J12" s="270">
        <f>I12</f>
        <v>8000000</v>
      </c>
      <c r="K12" s="270"/>
      <c r="L12" s="299"/>
    </row>
    <row r="13" spans="1:13" s="172" customFormat="1" ht="38.25">
      <c r="A13" s="259">
        <v>2</v>
      </c>
      <c r="B13" s="260" t="s">
        <v>257</v>
      </c>
      <c r="C13" s="254">
        <f t="shared" ref="C13:I13" si="11">SUM(C14:C20)</f>
        <v>2856204000</v>
      </c>
      <c r="D13" s="254">
        <f t="shared" si="11"/>
        <v>204204000</v>
      </c>
      <c r="E13" s="254">
        <f t="shared" si="11"/>
        <v>2652000000</v>
      </c>
      <c r="F13" s="254">
        <f t="shared" si="11"/>
        <v>704204000</v>
      </c>
      <c r="G13" s="254">
        <f t="shared" si="11"/>
        <v>204204000</v>
      </c>
      <c r="H13" s="290">
        <f t="shared" si="11"/>
        <v>500000000</v>
      </c>
      <c r="I13" s="250">
        <f t="shared" si="11"/>
        <v>2152000000</v>
      </c>
      <c r="J13" s="250">
        <f t="shared" ref="J13:L13" si="12">SUM(J14:J20)</f>
        <v>300000000</v>
      </c>
      <c r="K13" s="250">
        <f t="shared" si="12"/>
        <v>300000000</v>
      </c>
      <c r="L13" s="250">
        <f t="shared" si="12"/>
        <v>2152000000</v>
      </c>
      <c r="M13" s="227"/>
    </row>
    <row r="14" spans="1:13" s="146" customFormat="1" ht="19.899999999999999" customHeight="1">
      <c r="A14" s="255" t="s">
        <v>12</v>
      </c>
      <c r="B14" s="256" t="s">
        <v>204</v>
      </c>
      <c r="C14" s="257">
        <f t="shared" ref="C14:C20" si="13">D14+E14</f>
        <v>200000000</v>
      </c>
      <c r="D14" s="257"/>
      <c r="E14" s="258">
        <v>200000000</v>
      </c>
      <c r="F14" s="258">
        <f t="shared" si="9"/>
        <v>200000000</v>
      </c>
      <c r="G14" s="258"/>
      <c r="H14" s="268">
        <v>200000000</v>
      </c>
      <c r="I14" s="270">
        <f t="shared" ref="I14:I19" si="14">C14-F14</f>
        <v>0</v>
      </c>
      <c r="J14" s="270"/>
      <c r="K14" s="270"/>
      <c r="L14" s="299"/>
    </row>
    <row r="15" spans="1:13" s="146" customFormat="1" ht="19.899999999999999" customHeight="1">
      <c r="A15" s="255" t="s">
        <v>24</v>
      </c>
      <c r="B15" s="256" t="s">
        <v>248</v>
      </c>
      <c r="C15" s="257">
        <f t="shared" si="13"/>
        <v>303300000</v>
      </c>
      <c r="D15" s="257">
        <v>3300000</v>
      </c>
      <c r="E15" s="258">
        <v>300000000</v>
      </c>
      <c r="F15" s="258">
        <f t="shared" si="9"/>
        <v>3300000</v>
      </c>
      <c r="G15" s="258">
        <v>3300000</v>
      </c>
      <c r="H15" s="268"/>
      <c r="I15" s="270">
        <f t="shared" si="14"/>
        <v>300000000</v>
      </c>
      <c r="J15" s="270"/>
      <c r="K15" s="270">
        <f>J16</f>
        <v>300000000</v>
      </c>
      <c r="L15" s="298">
        <f>I15-J15+K15</f>
        <v>600000000</v>
      </c>
    </row>
    <row r="16" spans="1:13" s="146" customFormat="1" ht="19.899999999999999" customHeight="1">
      <c r="A16" s="255" t="s">
        <v>34</v>
      </c>
      <c r="B16" s="256" t="s">
        <v>249</v>
      </c>
      <c r="C16" s="257">
        <f t="shared" si="13"/>
        <v>300600000</v>
      </c>
      <c r="D16" s="257">
        <v>600000</v>
      </c>
      <c r="E16" s="258">
        <v>300000000</v>
      </c>
      <c r="F16" s="258">
        <f t="shared" si="9"/>
        <v>600000</v>
      </c>
      <c r="G16" s="258">
        <v>600000</v>
      </c>
      <c r="H16" s="268"/>
      <c r="I16" s="270">
        <f t="shared" si="14"/>
        <v>300000000</v>
      </c>
      <c r="J16" s="270">
        <f>I16</f>
        <v>300000000</v>
      </c>
      <c r="K16" s="270"/>
      <c r="L16" s="299"/>
    </row>
    <row r="17" spans="1:12" s="146" customFormat="1" ht="19.899999999999999" customHeight="1">
      <c r="A17" s="255" t="s">
        <v>39</v>
      </c>
      <c r="B17" s="256" t="s">
        <v>250</v>
      </c>
      <c r="C17" s="257">
        <f t="shared" si="13"/>
        <v>182904000</v>
      </c>
      <c r="D17" s="257">
        <v>182904000</v>
      </c>
      <c r="E17" s="258"/>
      <c r="F17" s="258">
        <f t="shared" si="9"/>
        <v>182904000</v>
      </c>
      <c r="G17" s="258">
        <v>182904000</v>
      </c>
      <c r="H17" s="268"/>
      <c r="I17" s="270">
        <f t="shared" si="14"/>
        <v>0</v>
      </c>
      <c r="J17" s="270"/>
      <c r="K17" s="270"/>
      <c r="L17" s="299"/>
    </row>
    <row r="18" spans="1:12" s="146" customFormat="1" ht="19.899999999999999" customHeight="1">
      <c r="A18" s="255" t="s">
        <v>41</v>
      </c>
      <c r="B18" s="256" t="s">
        <v>251</v>
      </c>
      <c r="C18" s="257">
        <f t="shared" si="13"/>
        <v>10200000</v>
      </c>
      <c r="D18" s="257">
        <v>10200000</v>
      </c>
      <c r="E18" s="258"/>
      <c r="F18" s="258">
        <f t="shared" si="9"/>
        <v>10200000</v>
      </c>
      <c r="G18" s="258">
        <v>10200000</v>
      </c>
      <c r="H18" s="268"/>
      <c r="I18" s="270">
        <f t="shared" si="14"/>
        <v>0</v>
      </c>
      <c r="J18" s="270"/>
      <c r="K18" s="270"/>
      <c r="L18" s="299"/>
    </row>
    <row r="19" spans="1:12" s="146" customFormat="1" ht="19.899999999999999" customHeight="1">
      <c r="A19" s="255" t="s">
        <v>43</v>
      </c>
      <c r="B19" s="115" t="s">
        <v>205</v>
      </c>
      <c r="C19" s="257">
        <f t="shared" si="13"/>
        <v>1552000000</v>
      </c>
      <c r="D19" s="261"/>
      <c r="E19" s="258">
        <v>1552000000</v>
      </c>
      <c r="F19" s="258">
        <f t="shared" si="9"/>
        <v>0</v>
      </c>
      <c r="G19" s="258"/>
      <c r="H19" s="268"/>
      <c r="I19" s="270">
        <f t="shared" si="14"/>
        <v>1552000000</v>
      </c>
      <c r="J19" s="270"/>
      <c r="K19" s="270"/>
      <c r="L19" s="298">
        <f>I19-J19+K19</f>
        <v>1552000000</v>
      </c>
    </row>
    <row r="20" spans="1:12" s="146" customFormat="1" ht="19.899999999999999" customHeight="1">
      <c r="A20" s="255" t="s">
        <v>45</v>
      </c>
      <c r="B20" s="112" t="s">
        <v>206</v>
      </c>
      <c r="C20" s="257">
        <f t="shared" si="13"/>
        <v>307200000</v>
      </c>
      <c r="D20" s="262">
        <v>7200000</v>
      </c>
      <c r="E20" s="258">
        <v>300000000</v>
      </c>
      <c r="F20" s="258">
        <f t="shared" si="9"/>
        <v>307200000</v>
      </c>
      <c r="G20" s="258">
        <v>7200000</v>
      </c>
      <c r="H20" s="268">
        <v>300000000</v>
      </c>
      <c r="I20" s="270">
        <f>C20-F20</f>
        <v>0</v>
      </c>
      <c r="J20" s="270"/>
      <c r="K20" s="270"/>
      <c r="L20" s="299"/>
    </row>
    <row r="21" spans="1:12" s="146" customFormat="1" ht="51">
      <c r="A21" s="263">
        <v>3</v>
      </c>
      <c r="B21" s="264" t="s">
        <v>265</v>
      </c>
      <c r="C21" s="254">
        <f>SUM(C22:C28)</f>
        <v>199106000</v>
      </c>
      <c r="D21" s="254">
        <f>SUM(D22:D28)</f>
        <v>185106000</v>
      </c>
      <c r="E21" s="254">
        <f>SUM(E22:E28)</f>
        <v>14000000</v>
      </c>
      <c r="F21" s="254">
        <f>SUM(F22:F28)</f>
        <v>185466000</v>
      </c>
      <c r="G21" s="254">
        <f t="shared" ref="G21:L21" si="15">SUM(G22:G28)</f>
        <v>185106000</v>
      </c>
      <c r="H21" s="290">
        <f t="shared" si="15"/>
        <v>360000</v>
      </c>
      <c r="I21" s="250">
        <f t="shared" si="15"/>
        <v>13640000</v>
      </c>
      <c r="J21" s="250">
        <f t="shared" si="15"/>
        <v>7640000</v>
      </c>
      <c r="K21" s="250">
        <f t="shared" si="15"/>
        <v>7640000</v>
      </c>
      <c r="L21" s="250">
        <f t="shared" si="15"/>
        <v>13640000</v>
      </c>
    </row>
    <row r="22" spans="1:12" s="146" customFormat="1" ht="19.899999999999999" customHeight="1">
      <c r="A22" s="265" t="s">
        <v>211</v>
      </c>
      <c r="B22" s="256" t="s">
        <v>204</v>
      </c>
      <c r="C22" s="257">
        <f t="shared" ref="C22:C28" si="16">D22+E22</f>
        <v>2000000</v>
      </c>
      <c r="D22" s="257"/>
      <c r="E22" s="258">
        <v>2000000</v>
      </c>
      <c r="F22" s="258">
        <f t="shared" si="9"/>
        <v>360000</v>
      </c>
      <c r="G22" s="258"/>
      <c r="H22" s="268">
        <v>360000</v>
      </c>
      <c r="I22" s="270">
        <f t="shared" ref="I22:I28" si="17">C22-F22</f>
        <v>1640000</v>
      </c>
      <c r="J22" s="270">
        <f>I22</f>
        <v>1640000</v>
      </c>
      <c r="K22" s="270"/>
      <c r="L22" s="298">
        <f>I22-J22+K22</f>
        <v>0</v>
      </c>
    </row>
    <row r="23" spans="1:12" s="146" customFormat="1" ht="19.899999999999999" customHeight="1">
      <c r="A23" s="265" t="s">
        <v>212</v>
      </c>
      <c r="B23" s="256" t="s">
        <v>248</v>
      </c>
      <c r="C23" s="257">
        <f t="shared" si="16"/>
        <v>2000000</v>
      </c>
      <c r="D23" s="257"/>
      <c r="E23" s="258">
        <v>2000000</v>
      </c>
      <c r="F23" s="258">
        <f t="shared" si="9"/>
        <v>0</v>
      </c>
      <c r="G23" s="258"/>
      <c r="H23" s="268"/>
      <c r="I23" s="270">
        <f t="shared" si="17"/>
        <v>2000000</v>
      </c>
      <c r="J23" s="270"/>
      <c r="K23" s="270">
        <f>J22+J24</f>
        <v>3640000</v>
      </c>
      <c r="L23" s="298">
        <f>I23-J23+K23</f>
        <v>5640000</v>
      </c>
    </row>
    <row r="24" spans="1:12" s="146" customFormat="1" ht="19.899999999999999" customHeight="1">
      <c r="A24" s="265" t="s">
        <v>252</v>
      </c>
      <c r="B24" s="256" t="s">
        <v>249</v>
      </c>
      <c r="C24" s="257">
        <f t="shared" si="16"/>
        <v>10370000</v>
      </c>
      <c r="D24" s="257">
        <v>8370000</v>
      </c>
      <c r="E24" s="258">
        <v>2000000</v>
      </c>
      <c r="F24" s="258">
        <f t="shared" si="9"/>
        <v>8370000</v>
      </c>
      <c r="G24" s="258">
        <v>8370000</v>
      </c>
      <c r="H24" s="268"/>
      <c r="I24" s="270">
        <f t="shared" si="17"/>
        <v>2000000</v>
      </c>
      <c r="J24" s="270">
        <f>I24</f>
        <v>2000000</v>
      </c>
      <c r="K24" s="270"/>
      <c r="L24" s="298">
        <f>I24-J24+K24</f>
        <v>0</v>
      </c>
    </row>
    <row r="25" spans="1:12" s="146" customFormat="1" ht="19.899999999999999" customHeight="1">
      <c r="A25" s="265" t="s">
        <v>258</v>
      </c>
      <c r="B25" s="256" t="s">
        <v>250</v>
      </c>
      <c r="C25" s="257">
        <f t="shared" si="16"/>
        <v>2000000</v>
      </c>
      <c r="D25" s="257"/>
      <c r="E25" s="258">
        <v>2000000</v>
      </c>
      <c r="F25" s="258">
        <f t="shared" si="9"/>
        <v>0</v>
      </c>
      <c r="G25" s="258"/>
      <c r="H25" s="268"/>
      <c r="I25" s="270">
        <f t="shared" si="17"/>
        <v>2000000</v>
      </c>
      <c r="J25" s="270"/>
      <c r="K25" s="270">
        <f>I26</f>
        <v>2000000</v>
      </c>
      <c r="L25" s="298">
        <f>I25-J25+K25</f>
        <v>4000000</v>
      </c>
    </row>
    <row r="26" spans="1:12" s="146" customFormat="1" ht="19.899999999999999" customHeight="1">
      <c r="A26" s="265" t="s">
        <v>259</v>
      </c>
      <c r="B26" s="256" t="s">
        <v>251</v>
      </c>
      <c r="C26" s="257">
        <f t="shared" si="16"/>
        <v>43184000</v>
      </c>
      <c r="D26" s="257">
        <v>41184000</v>
      </c>
      <c r="E26" s="258">
        <v>2000000</v>
      </c>
      <c r="F26" s="258">
        <f t="shared" si="9"/>
        <v>41184000</v>
      </c>
      <c r="G26" s="258">
        <v>41184000</v>
      </c>
      <c r="H26" s="268"/>
      <c r="I26" s="270">
        <f t="shared" si="17"/>
        <v>2000000</v>
      </c>
      <c r="J26" s="270">
        <f>I26</f>
        <v>2000000</v>
      </c>
      <c r="K26" s="270"/>
      <c r="L26" s="298">
        <f t="shared" ref="L26:L28" si="18">I26-J26+K26</f>
        <v>0</v>
      </c>
    </row>
    <row r="27" spans="1:12" s="146" customFormat="1" ht="19.899999999999999" customHeight="1">
      <c r="A27" s="265" t="s">
        <v>260</v>
      </c>
      <c r="B27" s="256" t="s">
        <v>205</v>
      </c>
      <c r="C27" s="257">
        <f t="shared" si="16"/>
        <v>115088000</v>
      </c>
      <c r="D27" s="257">
        <v>113088000</v>
      </c>
      <c r="E27" s="258">
        <v>2000000</v>
      </c>
      <c r="F27" s="258">
        <f t="shared" si="9"/>
        <v>113088000</v>
      </c>
      <c r="G27" s="258">
        <v>113088000</v>
      </c>
      <c r="H27" s="268"/>
      <c r="I27" s="270">
        <f t="shared" si="17"/>
        <v>2000000</v>
      </c>
      <c r="J27" s="270"/>
      <c r="K27" s="270">
        <f>I28</f>
        <v>2000000</v>
      </c>
      <c r="L27" s="298">
        <f t="shared" si="18"/>
        <v>4000000</v>
      </c>
    </row>
    <row r="28" spans="1:12" s="146" customFormat="1" ht="19.899999999999999" customHeight="1">
      <c r="A28" s="265" t="s">
        <v>261</v>
      </c>
      <c r="B28" s="256" t="s">
        <v>206</v>
      </c>
      <c r="C28" s="257">
        <f t="shared" si="16"/>
        <v>24464000</v>
      </c>
      <c r="D28" s="257">
        <v>22464000</v>
      </c>
      <c r="E28" s="258">
        <v>2000000</v>
      </c>
      <c r="F28" s="258">
        <f t="shared" si="9"/>
        <v>22464000</v>
      </c>
      <c r="G28" s="258">
        <v>22464000</v>
      </c>
      <c r="H28" s="268"/>
      <c r="I28" s="270">
        <f t="shared" si="17"/>
        <v>2000000</v>
      </c>
      <c r="J28" s="270">
        <f>I28</f>
        <v>2000000</v>
      </c>
      <c r="K28" s="270"/>
      <c r="L28" s="298">
        <f t="shared" si="18"/>
        <v>0</v>
      </c>
    </row>
    <row r="29" spans="1:12" s="146" customFormat="1" ht="38.25">
      <c r="A29" s="263">
        <v>4</v>
      </c>
      <c r="B29" s="266" t="s">
        <v>297</v>
      </c>
      <c r="C29" s="254">
        <f>SUM(C30:C35)</f>
        <v>1364000000</v>
      </c>
      <c r="D29" s="254">
        <f t="shared" ref="D29:I29" si="19">SUM(D30:D35)</f>
        <v>0</v>
      </c>
      <c r="E29" s="254">
        <f t="shared" si="19"/>
        <v>1364000000</v>
      </c>
      <c r="F29" s="254">
        <f t="shared" si="19"/>
        <v>0</v>
      </c>
      <c r="G29" s="254">
        <f t="shared" si="19"/>
        <v>0</v>
      </c>
      <c r="H29" s="290">
        <f t="shared" si="19"/>
        <v>0</v>
      </c>
      <c r="I29" s="250">
        <f t="shared" si="19"/>
        <v>1364000000</v>
      </c>
      <c r="J29" s="250">
        <f t="shared" ref="J29" si="20">SUM(J30:J35)</f>
        <v>482000000</v>
      </c>
      <c r="K29" s="250">
        <f t="shared" ref="K29" si="21">SUM(K30:K35)</f>
        <v>482000000</v>
      </c>
      <c r="L29" s="250">
        <f t="shared" ref="L29" si="22">SUM(L30:L35)</f>
        <v>1364000000</v>
      </c>
    </row>
    <row r="30" spans="1:12" s="146" customFormat="1" ht="19.899999999999999" customHeight="1">
      <c r="A30" s="267" t="s">
        <v>213</v>
      </c>
      <c r="B30" s="256" t="s">
        <v>204</v>
      </c>
      <c r="C30" s="257">
        <f t="shared" ref="C30:C34" si="23">D30+E30</f>
        <v>32000000</v>
      </c>
      <c r="D30" s="257"/>
      <c r="E30" s="268">
        <v>32000000</v>
      </c>
      <c r="F30" s="269">
        <f t="shared" si="9"/>
        <v>0</v>
      </c>
      <c r="G30" s="269"/>
      <c r="H30" s="293"/>
      <c r="I30" s="270">
        <f t="shared" ref="I30:I34" si="24">C30-F30</f>
        <v>32000000</v>
      </c>
      <c r="J30" s="270">
        <f>I30</f>
        <v>32000000</v>
      </c>
      <c r="K30" s="270"/>
      <c r="L30" s="299"/>
    </row>
    <row r="31" spans="1:12" s="146" customFormat="1" ht="19.899999999999999" customHeight="1">
      <c r="A31" s="267" t="s">
        <v>214</v>
      </c>
      <c r="B31" s="256" t="s">
        <v>248</v>
      </c>
      <c r="C31" s="257">
        <f t="shared" si="23"/>
        <v>32000000</v>
      </c>
      <c r="D31" s="257"/>
      <c r="E31" s="268">
        <v>32000000</v>
      </c>
      <c r="F31" s="269">
        <f t="shared" si="9"/>
        <v>0</v>
      </c>
      <c r="G31" s="269"/>
      <c r="H31" s="293"/>
      <c r="I31" s="270">
        <f t="shared" si="24"/>
        <v>32000000</v>
      </c>
      <c r="J31" s="270"/>
      <c r="K31" s="270">
        <f>I30</f>
        <v>32000000</v>
      </c>
      <c r="L31" s="298">
        <f>I31-J31+K31</f>
        <v>64000000</v>
      </c>
    </row>
    <row r="32" spans="1:12" s="146" customFormat="1" ht="19.899999999999999" customHeight="1">
      <c r="A32" s="278" t="s">
        <v>253</v>
      </c>
      <c r="B32" s="271" t="s">
        <v>250</v>
      </c>
      <c r="C32" s="272">
        <f t="shared" si="23"/>
        <v>350000000</v>
      </c>
      <c r="D32" s="272"/>
      <c r="E32" s="273">
        <v>350000000</v>
      </c>
      <c r="F32" s="274">
        <f t="shared" si="9"/>
        <v>0</v>
      </c>
      <c r="G32" s="274"/>
      <c r="H32" s="294"/>
      <c r="I32" s="300">
        <f t="shared" si="24"/>
        <v>350000000</v>
      </c>
      <c r="J32" s="300"/>
      <c r="K32" s="300">
        <f>I33</f>
        <v>250000000</v>
      </c>
      <c r="L32" s="298">
        <f>I32-J32+K32</f>
        <v>600000000</v>
      </c>
    </row>
    <row r="33" spans="1:12" s="146" customFormat="1" ht="19.899999999999999" customHeight="1">
      <c r="A33" s="305" t="s">
        <v>256</v>
      </c>
      <c r="B33" s="246" t="s">
        <v>251</v>
      </c>
      <c r="C33" s="275">
        <f t="shared" si="23"/>
        <v>250000000</v>
      </c>
      <c r="D33" s="275"/>
      <c r="E33" s="269">
        <v>250000000</v>
      </c>
      <c r="F33" s="269">
        <f t="shared" si="9"/>
        <v>0</v>
      </c>
      <c r="G33" s="269"/>
      <c r="H33" s="269"/>
      <c r="I33" s="270">
        <f t="shared" si="24"/>
        <v>250000000</v>
      </c>
      <c r="J33" s="270">
        <f>I33</f>
        <v>250000000</v>
      </c>
      <c r="K33" s="270"/>
      <c r="L33" s="298">
        <f>I33-J33+K33</f>
        <v>0</v>
      </c>
    </row>
    <row r="34" spans="1:12" s="146" customFormat="1" ht="19.899999999999999" customHeight="1">
      <c r="A34" s="301" t="s">
        <v>262</v>
      </c>
      <c r="B34" s="302" t="s">
        <v>205</v>
      </c>
      <c r="C34" s="303">
        <f t="shared" si="23"/>
        <v>500000000</v>
      </c>
      <c r="D34" s="303"/>
      <c r="E34" s="279">
        <v>500000000</v>
      </c>
      <c r="F34" s="279">
        <f t="shared" si="9"/>
        <v>0</v>
      </c>
      <c r="G34" s="279"/>
      <c r="H34" s="295"/>
      <c r="I34" s="304">
        <f t="shared" si="24"/>
        <v>500000000</v>
      </c>
      <c r="J34" s="304"/>
      <c r="K34" s="304">
        <f>I35</f>
        <v>200000000</v>
      </c>
      <c r="L34" s="298">
        <f>I34-J34+K34</f>
        <v>700000000</v>
      </c>
    </row>
    <row r="35" spans="1:12" s="146" customFormat="1" ht="19.899999999999999" customHeight="1">
      <c r="A35" s="276" t="s">
        <v>263</v>
      </c>
      <c r="B35" s="246" t="s">
        <v>206</v>
      </c>
      <c r="C35" s="275">
        <f t="shared" ref="C35:C37" si="25">D35+E35</f>
        <v>200000000</v>
      </c>
      <c r="D35" s="275"/>
      <c r="E35" s="269">
        <v>200000000</v>
      </c>
      <c r="F35" s="269">
        <f t="shared" ref="F35:F37" si="26">G35+H35</f>
        <v>0</v>
      </c>
      <c r="G35" s="269"/>
      <c r="H35" s="293"/>
      <c r="I35" s="270">
        <f t="shared" ref="I35:I37" si="27">C35-F35</f>
        <v>200000000</v>
      </c>
      <c r="J35" s="270">
        <f>I35</f>
        <v>200000000</v>
      </c>
      <c r="K35" s="270"/>
      <c r="L35" s="299"/>
    </row>
    <row r="36" spans="1:12" s="235" customFormat="1" ht="25.5">
      <c r="A36" s="277" t="s">
        <v>76</v>
      </c>
      <c r="B36" s="306" t="s">
        <v>324</v>
      </c>
      <c r="C36" s="307">
        <f>C37</f>
        <v>620465000</v>
      </c>
      <c r="D36" s="307">
        <f t="shared" ref="D36:I36" si="28">D37</f>
        <v>0</v>
      </c>
      <c r="E36" s="307">
        <f t="shared" si="28"/>
        <v>620465000</v>
      </c>
      <c r="F36" s="307">
        <f t="shared" si="28"/>
        <v>620465000</v>
      </c>
      <c r="G36" s="307">
        <f t="shared" si="28"/>
        <v>0</v>
      </c>
      <c r="H36" s="308">
        <f t="shared" si="28"/>
        <v>620465000</v>
      </c>
      <c r="I36" s="307">
        <f t="shared" si="28"/>
        <v>0</v>
      </c>
      <c r="J36" s="307"/>
      <c r="K36" s="307"/>
      <c r="L36" s="309"/>
    </row>
    <row r="37" spans="1:12" s="146" customFormat="1" ht="24" customHeight="1">
      <c r="A37" s="305">
        <v>1</v>
      </c>
      <c r="B37" s="246" t="s">
        <v>206</v>
      </c>
      <c r="C37" s="275">
        <f t="shared" si="25"/>
        <v>620465000</v>
      </c>
      <c r="D37" s="275"/>
      <c r="E37" s="269">
        <v>620465000</v>
      </c>
      <c r="F37" s="269">
        <f t="shared" si="26"/>
        <v>620465000</v>
      </c>
      <c r="G37" s="269"/>
      <c r="H37" s="269">
        <v>620465000</v>
      </c>
      <c r="I37" s="270">
        <f t="shared" si="27"/>
        <v>0</v>
      </c>
      <c r="J37" s="270"/>
      <c r="K37" s="270"/>
      <c r="L37" s="299"/>
    </row>
  </sheetData>
  <mergeCells count="10">
    <mergeCell ref="L4:L5"/>
    <mergeCell ref="J4:K4"/>
    <mergeCell ref="A2:L2"/>
    <mergeCell ref="A1:L1"/>
    <mergeCell ref="F4:H4"/>
    <mergeCell ref="I4:I5"/>
    <mergeCell ref="B4:B5"/>
    <mergeCell ref="A4:A5"/>
    <mergeCell ref="H3:I3"/>
    <mergeCell ref="C4:E4"/>
  </mergeCells>
  <phoneticPr fontId="248" type="noConversion"/>
  <pageMargins left="0.19685039370078741" right="0.19685039370078741" top="0.19685039370078741" bottom="0.28000000000000003" header="0.19685039370078741" footer="0.42"/>
  <pageSetup paperSize="9" scale="7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68"/>
  <sheetViews>
    <sheetView zoomScale="90" zoomScaleNormal="90" workbookViewId="0">
      <pane xSplit="2" ySplit="7" topLeftCell="C8" activePane="bottomRight" state="frozen"/>
      <selection pane="topRight" activeCell="C1" sqref="C1"/>
      <selection pane="bottomLeft" activeCell="A6" sqref="A6"/>
      <selection pane="bottomRight" activeCell="A8" sqref="A8:C36"/>
    </sheetView>
  </sheetViews>
  <sheetFormatPr defaultColWidth="9.140625" defaultRowHeight="15"/>
  <cols>
    <col min="1" max="1" width="6.42578125" style="1" customWidth="1"/>
    <col min="2" max="2" width="66.140625" style="1" customWidth="1"/>
    <col min="3" max="3" width="16" style="2" customWidth="1"/>
    <col min="4" max="4" width="12.42578125" style="1" customWidth="1"/>
    <col min="5" max="6" width="10.42578125" style="1" customWidth="1"/>
    <col min="7" max="7" width="10.85546875" style="1" customWidth="1"/>
    <col min="8" max="9" width="10.42578125" style="1" customWidth="1"/>
    <col min="10" max="10" width="14.140625" style="1" customWidth="1"/>
    <col min="11" max="11" width="11.140625" style="1" customWidth="1"/>
    <col min="12" max="12" width="12.42578125" style="1" bestFit="1" customWidth="1"/>
    <col min="13" max="19" width="11.42578125" style="1" bestFit="1" customWidth="1"/>
    <col min="20" max="20" width="12.42578125" style="1" bestFit="1" customWidth="1"/>
    <col min="21" max="16384" width="9.140625" style="1"/>
  </cols>
  <sheetData>
    <row r="2" spans="1:11" ht="15.75">
      <c r="A2" s="387" t="s">
        <v>201</v>
      </c>
      <c r="B2" s="387"/>
      <c r="C2" s="387"/>
      <c r="D2" s="387"/>
      <c r="E2" s="387"/>
      <c r="F2" s="387"/>
      <c r="G2" s="387"/>
      <c r="H2" s="387"/>
      <c r="I2" s="387"/>
      <c r="J2" s="387"/>
      <c r="K2" s="387"/>
    </row>
    <row r="3" spans="1:11" ht="15.75">
      <c r="A3" s="494"/>
      <c r="B3" s="494"/>
      <c r="C3" s="494"/>
      <c r="D3" s="494"/>
      <c r="E3" s="494"/>
      <c r="F3" s="494"/>
      <c r="G3" s="494"/>
      <c r="H3" s="494"/>
      <c r="I3" s="494"/>
      <c r="J3" s="494"/>
      <c r="K3" s="494"/>
    </row>
    <row r="4" spans="1:11" ht="15.75">
      <c r="A4" s="4"/>
      <c r="B4" s="4"/>
      <c r="C4" s="5"/>
      <c r="D4" s="5"/>
      <c r="E4" s="4"/>
      <c r="F4" s="4"/>
      <c r="G4" s="4"/>
      <c r="H4" s="4"/>
      <c r="I4" s="4"/>
      <c r="J4" s="4"/>
      <c r="K4" s="4"/>
    </row>
    <row r="5" spans="1:11" ht="15.75">
      <c r="A5" s="6"/>
      <c r="B5" s="6"/>
      <c r="C5" s="7"/>
      <c r="D5" s="8"/>
      <c r="E5" s="8"/>
      <c r="F5" s="8"/>
      <c r="G5" s="8"/>
      <c r="H5" s="8"/>
      <c r="I5" s="8"/>
      <c r="J5" s="83" t="s">
        <v>0</v>
      </c>
      <c r="K5" s="8"/>
    </row>
    <row r="6" spans="1:11" s="2" customFormat="1" ht="68.25" customHeight="1">
      <c r="A6" s="10" t="s">
        <v>1</v>
      </c>
      <c r="B6" s="10" t="s">
        <v>2</v>
      </c>
      <c r="C6" s="10" t="s">
        <v>161</v>
      </c>
      <c r="D6" s="29" t="s">
        <v>164</v>
      </c>
      <c r="E6" s="29" t="s">
        <v>165</v>
      </c>
      <c r="F6" s="29" t="s">
        <v>166</v>
      </c>
      <c r="G6" s="29" t="s">
        <v>167</v>
      </c>
      <c r="H6" s="29" t="s">
        <v>168</v>
      </c>
      <c r="I6" s="29" t="s">
        <v>169</v>
      </c>
      <c r="J6" s="29" t="s">
        <v>170</v>
      </c>
      <c r="K6" s="29" t="s">
        <v>171</v>
      </c>
    </row>
    <row r="7" spans="1:11">
      <c r="A7" s="12" t="s">
        <v>3</v>
      </c>
      <c r="B7" s="12" t="s">
        <v>4</v>
      </c>
      <c r="C7" s="12">
        <v>1</v>
      </c>
      <c r="D7" s="12" t="s">
        <v>183</v>
      </c>
      <c r="E7" s="12">
        <v>3</v>
      </c>
      <c r="F7" s="12">
        <v>4</v>
      </c>
      <c r="G7" s="12">
        <v>5</v>
      </c>
      <c r="H7" s="12">
        <v>6</v>
      </c>
      <c r="I7" s="12">
        <v>7</v>
      </c>
      <c r="J7" s="12">
        <v>8</v>
      </c>
      <c r="K7" s="12">
        <v>9</v>
      </c>
    </row>
    <row r="8" spans="1:11">
      <c r="A8" s="69" t="s">
        <v>5</v>
      </c>
      <c r="B8" s="65" t="s">
        <v>184</v>
      </c>
      <c r="C8" s="70">
        <f>SUM(C9:C36)</f>
        <v>16008</v>
      </c>
      <c r="D8" s="70"/>
      <c r="E8" s="70"/>
      <c r="F8" s="70"/>
      <c r="G8" s="70"/>
      <c r="H8" s="70"/>
      <c r="I8" s="70"/>
      <c r="J8" s="70"/>
      <c r="K8" s="70"/>
    </row>
    <row r="9" spans="1:11" ht="30">
      <c r="A9" s="71">
        <v>1</v>
      </c>
      <c r="B9" s="66" t="s">
        <v>94</v>
      </c>
      <c r="C9" s="72"/>
      <c r="D9" s="72"/>
      <c r="E9" s="72"/>
      <c r="F9" s="72"/>
      <c r="G9" s="72"/>
      <c r="H9" s="72"/>
      <c r="I9" s="72"/>
      <c r="J9" s="72"/>
      <c r="K9" s="72"/>
    </row>
    <row r="10" spans="1:11">
      <c r="A10" s="71">
        <v>2</v>
      </c>
      <c r="B10" s="66" t="s">
        <v>95</v>
      </c>
      <c r="C10" s="72"/>
      <c r="D10" s="72"/>
      <c r="E10" s="72"/>
      <c r="F10" s="72"/>
      <c r="G10" s="72"/>
      <c r="H10" s="72"/>
      <c r="I10" s="73"/>
      <c r="J10" s="73"/>
      <c r="K10" s="73"/>
    </row>
    <row r="11" spans="1:11" ht="45">
      <c r="A11" s="71">
        <v>3</v>
      </c>
      <c r="B11" s="64" t="s">
        <v>96</v>
      </c>
      <c r="C11" s="72"/>
      <c r="D11" s="72"/>
      <c r="E11" s="72"/>
      <c r="F11" s="72"/>
      <c r="G11" s="72"/>
      <c r="H11" s="72"/>
      <c r="I11" s="73"/>
      <c r="J11" s="73"/>
      <c r="K11" s="73"/>
    </row>
    <row r="12" spans="1:11">
      <c r="A12" s="71">
        <v>4</v>
      </c>
      <c r="B12" s="66" t="s">
        <v>97</v>
      </c>
      <c r="C12" s="72">
        <v>11509</v>
      </c>
      <c r="D12" s="72"/>
      <c r="E12" s="72"/>
      <c r="F12" s="72"/>
      <c r="G12" s="72"/>
      <c r="H12" s="72"/>
      <c r="I12" s="72"/>
      <c r="J12" s="72"/>
      <c r="K12" s="72"/>
    </row>
    <row r="13" spans="1:11" ht="30">
      <c r="A13" s="71">
        <v>5</v>
      </c>
      <c r="B13" s="74" t="s">
        <v>98</v>
      </c>
      <c r="C13" s="72"/>
      <c r="D13" s="72"/>
      <c r="E13" s="72"/>
      <c r="F13" s="72"/>
      <c r="G13" s="72"/>
      <c r="H13" s="72"/>
      <c r="I13" s="73"/>
      <c r="J13" s="73"/>
      <c r="K13" s="73"/>
    </row>
    <row r="14" spans="1:11" ht="30">
      <c r="A14" s="71">
        <v>6</v>
      </c>
      <c r="B14" s="74" t="s">
        <v>99</v>
      </c>
      <c r="C14" s="72"/>
      <c r="D14" s="72"/>
      <c r="E14" s="72"/>
      <c r="F14" s="72"/>
      <c r="G14" s="72"/>
      <c r="H14" s="72"/>
      <c r="I14" s="73"/>
      <c r="J14" s="73"/>
      <c r="K14" s="73"/>
    </row>
    <row r="15" spans="1:11" ht="30">
      <c r="A15" s="71">
        <v>7</v>
      </c>
      <c r="B15" s="74" t="s">
        <v>100</v>
      </c>
      <c r="C15" s="72"/>
      <c r="D15" s="72"/>
      <c r="E15" s="72"/>
      <c r="F15" s="72"/>
      <c r="G15" s="72"/>
      <c r="H15" s="72"/>
      <c r="I15" s="73"/>
      <c r="J15" s="73"/>
      <c r="K15" s="73"/>
    </row>
    <row r="16" spans="1:11">
      <c r="A16" s="71">
        <v>8</v>
      </c>
      <c r="B16" s="75" t="s">
        <v>101</v>
      </c>
      <c r="C16" s="72">
        <v>90</v>
      </c>
      <c r="D16" s="72"/>
      <c r="E16" s="72"/>
      <c r="F16" s="72"/>
      <c r="G16" s="72"/>
      <c r="H16" s="72"/>
      <c r="I16" s="72"/>
      <c r="J16" s="72"/>
      <c r="K16" s="72"/>
    </row>
    <row r="17" spans="1:12">
      <c r="A17" s="71">
        <v>9</v>
      </c>
      <c r="B17" s="66" t="s">
        <v>102</v>
      </c>
      <c r="C17" s="72"/>
      <c r="D17" s="72"/>
      <c r="E17" s="72"/>
      <c r="F17" s="72"/>
      <c r="G17" s="72"/>
      <c r="H17" s="72"/>
      <c r="I17" s="73"/>
      <c r="J17" s="73"/>
      <c r="K17" s="73"/>
    </row>
    <row r="18" spans="1:12">
      <c r="A18" s="71">
        <v>10</v>
      </c>
      <c r="B18" s="66" t="s">
        <v>103</v>
      </c>
      <c r="C18" s="72">
        <v>500</v>
      </c>
      <c r="D18" s="72"/>
      <c r="E18" s="72"/>
      <c r="F18" s="72"/>
      <c r="G18" s="72"/>
      <c r="H18" s="72"/>
      <c r="I18" s="73"/>
      <c r="J18" s="73"/>
      <c r="K18" s="73"/>
    </row>
    <row r="19" spans="1:12" ht="30">
      <c r="A19" s="71">
        <v>11</v>
      </c>
      <c r="B19" s="66" t="s">
        <v>104</v>
      </c>
      <c r="C19" s="72">
        <v>314</v>
      </c>
      <c r="D19" s="72"/>
      <c r="E19" s="72"/>
      <c r="F19" s="72"/>
      <c r="G19" s="72"/>
      <c r="H19" s="72"/>
      <c r="I19" s="73"/>
      <c r="J19" s="73"/>
      <c r="K19" s="73"/>
    </row>
    <row r="20" spans="1:12" ht="30">
      <c r="A20" s="71">
        <v>12</v>
      </c>
      <c r="B20" s="66" t="s">
        <v>105</v>
      </c>
      <c r="C20" s="72"/>
      <c r="D20" s="72"/>
      <c r="E20" s="72"/>
      <c r="F20" s="72"/>
      <c r="G20" s="72"/>
      <c r="H20" s="72"/>
      <c r="I20" s="73"/>
      <c r="J20" s="73"/>
      <c r="K20" s="73"/>
    </row>
    <row r="21" spans="1:12" ht="30">
      <c r="A21" s="71">
        <v>13</v>
      </c>
      <c r="B21" s="66" t="s">
        <v>106</v>
      </c>
      <c r="C21" s="72"/>
      <c r="D21" s="72"/>
      <c r="E21" s="72"/>
      <c r="F21" s="72"/>
      <c r="G21" s="72"/>
      <c r="H21" s="72"/>
      <c r="I21" s="73"/>
      <c r="J21" s="73"/>
      <c r="K21" s="73"/>
    </row>
    <row r="22" spans="1:12" ht="30">
      <c r="A22" s="71">
        <v>14</v>
      </c>
      <c r="B22" s="66" t="s">
        <v>107</v>
      </c>
      <c r="C22" s="72"/>
      <c r="D22" s="72"/>
      <c r="E22" s="72"/>
      <c r="F22" s="72"/>
      <c r="G22" s="72"/>
      <c r="H22" s="72"/>
      <c r="I22" s="73"/>
      <c r="J22" s="73"/>
      <c r="K22" s="73"/>
    </row>
    <row r="23" spans="1:12" ht="66" customHeight="1">
      <c r="A23" s="71">
        <v>15</v>
      </c>
      <c r="B23" s="68" t="s">
        <v>108</v>
      </c>
      <c r="C23" s="72"/>
      <c r="D23" s="72"/>
      <c r="E23" s="72"/>
      <c r="F23" s="72"/>
      <c r="G23" s="72"/>
      <c r="H23" s="72"/>
      <c r="I23" s="73"/>
      <c r="J23" s="73"/>
      <c r="K23" s="73"/>
    </row>
    <row r="24" spans="1:12" s="14" customFormat="1" ht="30">
      <c r="A24" s="71">
        <v>16</v>
      </c>
      <c r="B24" s="66" t="s">
        <v>109</v>
      </c>
      <c r="C24" s="72">
        <v>334</v>
      </c>
      <c r="D24" s="72"/>
      <c r="E24" s="72"/>
      <c r="F24" s="72"/>
      <c r="G24" s="72"/>
      <c r="H24" s="72"/>
      <c r="I24" s="73"/>
      <c r="J24" s="73"/>
      <c r="K24" s="73"/>
      <c r="L24" s="13"/>
    </row>
    <row r="25" spans="1:12">
      <c r="A25" s="71">
        <v>17</v>
      </c>
      <c r="B25" s="66" t="s">
        <v>110</v>
      </c>
      <c r="C25" s="72"/>
      <c r="D25" s="72"/>
      <c r="E25" s="72"/>
      <c r="F25" s="72"/>
      <c r="G25" s="72"/>
      <c r="H25" s="72"/>
      <c r="I25" s="73"/>
      <c r="J25" s="73"/>
      <c r="K25" s="73"/>
      <c r="L25" s="13"/>
    </row>
    <row r="26" spans="1:12" ht="60">
      <c r="A26" s="71">
        <v>18</v>
      </c>
      <c r="B26" s="76" t="s">
        <v>111</v>
      </c>
      <c r="C26" s="72"/>
      <c r="D26" s="72"/>
      <c r="E26" s="72"/>
      <c r="F26" s="72"/>
      <c r="G26" s="72"/>
      <c r="H26" s="72"/>
      <c r="I26" s="73"/>
      <c r="J26" s="73"/>
      <c r="K26" s="73"/>
    </row>
    <row r="27" spans="1:12" ht="30">
      <c r="A27" s="71">
        <v>19</v>
      </c>
      <c r="B27" s="66" t="s">
        <v>112</v>
      </c>
      <c r="C27" s="72"/>
      <c r="D27" s="72"/>
      <c r="E27" s="72"/>
      <c r="F27" s="72"/>
      <c r="G27" s="72"/>
      <c r="H27" s="72"/>
      <c r="I27" s="73"/>
      <c r="J27" s="73"/>
      <c r="K27" s="73"/>
    </row>
    <row r="28" spans="1:12" ht="30">
      <c r="A28" s="71">
        <v>20</v>
      </c>
      <c r="B28" s="66" t="s">
        <v>113</v>
      </c>
      <c r="C28" s="72"/>
      <c r="D28" s="72"/>
      <c r="E28" s="72"/>
      <c r="F28" s="72"/>
      <c r="G28" s="72"/>
      <c r="H28" s="72"/>
      <c r="I28" s="73"/>
      <c r="J28" s="73"/>
      <c r="K28" s="73"/>
    </row>
    <row r="29" spans="1:12">
      <c r="A29" s="71">
        <v>21</v>
      </c>
      <c r="B29" s="66" t="s">
        <v>114</v>
      </c>
      <c r="C29" s="72"/>
      <c r="D29" s="72"/>
      <c r="E29" s="72"/>
      <c r="F29" s="72"/>
      <c r="G29" s="72"/>
      <c r="H29" s="72"/>
      <c r="I29" s="73"/>
      <c r="J29" s="73"/>
      <c r="K29" s="73"/>
    </row>
    <row r="30" spans="1:12">
      <c r="A30" s="71">
        <v>22</v>
      </c>
      <c r="B30" s="66" t="s">
        <v>115</v>
      </c>
      <c r="C30" s="72"/>
      <c r="D30" s="72"/>
      <c r="E30" s="72"/>
      <c r="F30" s="72"/>
      <c r="G30" s="72"/>
      <c r="H30" s="72"/>
      <c r="I30" s="73"/>
      <c r="J30" s="73"/>
      <c r="K30" s="73"/>
    </row>
    <row r="31" spans="1:12" ht="30">
      <c r="A31" s="71">
        <v>23</v>
      </c>
      <c r="B31" s="66" t="s">
        <v>116</v>
      </c>
      <c r="C31" s="72"/>
      <c r="D31" s="72"/>
      <c r="E31" s="72"/>
      <c r="F31" s="72"/>
      <c r="G31" s="72"/>
      <c r="H31" s="72"/>
      <c r="I31" s="73"/>
      <c r="J31" s="73"/>
      <c r="K31" s="73"/>
    </row>
    <row r="32" spans="1:12">
      <c r="A32" s="71">
        <v>24</v>
      </c>
      <c r="B32" s="66" t="s">
        <v>117</v>
      </c>
      <c r="C32" s="72">
        <v>2761</v>
      </c>
      <c r="D32" s="72"/>
      <c r="E32" s="72"/>
      <c r="F32" s="72"/>
      <c r="G32" s="72"/>
      <c r="H32" s="72"/>
      <c r="I32" s="73"/>
      <c r="J32" s="73"/>
      <c r="K32" s="73"/>
    </row>
    <row r="33" spans="1:11">
      <c r="A33" s="71">
        <v>25</v>
      </c>
      <c r="B33" s="66" t="s">
        <v>118</v>
      </c>
      <c r="C33" s="72"/>
      <c r="D33" s="72"/>
      <c r="E33" s="72"/>
      <c r="F33" s="72"/>
      <c r="G33" s="72"/>
      <c r="H33" s="72"/>
      <c r="I33" s="73"/>
      <c r="J33" s="73"/>
      <c r="K33" s="73"/>
    </row>
    <row r="34" spans="1:11">
      <c r="A34" s="71">
        <v>26</v>
      </c>
      <c r="B34" s="66" t="s">
        <v>119</v>
      </c>
      <c r="C34" s="72"/>
      <c r="D34" s="72"/>
      <c r="E34" s="72"/>
      <c r="F34" s="72"/>
      <c r="G34" s="72"/>
      <c r="H34" s="72"/>
      <c r="I34" s="73"/>
      <c r="J34" s="73"/>
      <c r="K34" s="73"/>
    </row>
    <row r="35" spans="1:11" ht="30">
      <c r="A35" s="71">
        <v>27</v>
      </c>
      <c r="B35" s="66" t="s">
        <v>120</v>
      </c>
      <c r="C35" s="72"/>
      <c r="D35" s="72"/>
      <c r="E35" s="72"/>
      <c r="F35" s="72"/>
      <c r="G35" s="72"/>
      <c r="H35" s="72"/>
      <c r="I35" s="73"/>
      <c r="J35" s="73"/>
      <c r="K35" s="73"/>
    </row>
    <row r="36" spans="1:11">
      <c r="A36" s="71">
        <v>28</v>
      </c>
      <c r="B36" s="66" t="s">
        <v>121</v>
      </c>
      <c r="C36" s="72">
        <v>500</v>
      </c>
      <c r="D36" s="72"/>
      <c r="E36" s="72"/>
      <c r="F36" s="72"/>
      <c r="G36" s="72"/>
      <c r="H36" s="72"/>
      <c r="I36" s="73"/>
      <c r="J36" s="73"/>
      <c r="K36" s="73"/>
    </row>
    <row r="37" spans="1:11" s="2" customFormat="1" ht="14.25">
      <c r="A37" s="77" t="s">
        <v>76</v>
      </c>
      <c r="B37" s="78" t="s">
        <v>185</v>
      </c>
      <c r="C37" s="70"/>
      <c r="D37" s="70"/>
      <c r="E37" s="79"/>
      <c r="F37" s="70"/>
      <c r="G37" s="70"/>
      <c r="H37" s="79"/>
      <c r="I37" s="70"/>
      <c r="J37" s="70"/>
      <c r="K37" s="70"/>
    </row>
    <row r="38" spans="1:11" s="2" customFormat="1" ht="60">
      <c r="A38" s="71">
        <v>1</v>
      </c>
      <c r="B38" s="68" t="s">
        <v>174</v>
      </c>
      <c r="C38" s="70"/>
      <c r="D38" s="70"/>
      <c r="E38" s="79"/>
      <c r="F38" s="70"/>
      <c r="G38" s="70"/>
      <c r="H38" s="79"/>
      <c r="I38" s="70"/>
      <c r="J38" s="70"/>
      <c r="K38" s="70"/>
    </row>
    <row r="39" spans="1:11" s="2" customFormat="1">
      <c r="A39" s="71"/>
      <c r="B39" s="68" t="s">
        <v>182</v>
      </c>
      <c r="C39" s="70"/>
      <c r="D39" s="70"/>
      <c r="E39" s="79"/>
      <c r="F39" s="70"/>
      <c r="G39" s="70"/>
      <c r="H39" s="79"/>
      <c r="I39" s="70"/>
      <c r="J39" s="70"/>
      <c r="K39" s="70"/>
    </row>
    <row r="40" spans="1:11" s="2" customFormat="1" ht="30">
      <c r="A40" s="71">
        <v>2</v>
      </c>
      <c r="B40" s="68" t="s">
        <v>175</v>
      </c>
      <c r="C40" s="70"/>
      <c r="D40" s="70"/>
      <c r="E40" s="79"/>
      <c r="F40" s="70"/>
      <c r="G40" s="70"/>
      <c r="H40" s="79"/>
      <c r="I40" s="70"/>
      <c r="J40" s="70"/>
      <c r="K40" s="70"/>
    </row>
    <row r="41" spans="1:11" s="2" customFormat="1">
      <c r="A41" s="71"/>
      <c r="B41" s="68" t="s">
        <v>182</v>
      </c>
      <c r="C41" s="70"/>
      <c r="D41" s="70"/>
      <c r="E41" s="79"/>
      <c r="F41" s="70"/>
      <c r="G41" s="70"/>
      <c r="H41" s="79"/>
      <c r="I41" s="70"/>
      <c r="J41" s="70"/>
      <c r="K41" s="70"/>
    </row>
    <row r="42" spans="1:11" s="2" customFormat="1" ht="30">
      <c r="A42" s="71">
        <v>3</v>
      </c>
      <c r="B42" s="68" t="s">
        <v>176</v>
      </c>
      <c r="C42" s="70"/>
      <c r="D42" s="70"/>
      <c r="E42" s="79"/>
      <c r="F42" s="70"/>
      <c r="G42" s="70"/>
      <c r="H42" s="79"/>
      <c r="I42" s="70"/>
      <c r="J42" s="70"/>
      <c r="K42" s="70"/>
    </row>
    <row r="43" spans="1:11" s="2" customFormat="1">
      <c r="A43" s="71"/>
      <c r="B43" s="68" t="s">
        <v>182</v>
      </c>
      <c r="C43" s="70"/>
      <c r="D43" s="70"/>
      <c r="E43" s="79"/>
      <c r="F43" s="70"/>
      <c r="G43" s="70"/>
      <c r="H43" s="79"/>
      <c r="I43" s="70"/>
      <c r="J43" s="70"/>
      <c r="K43" s="70"/>
    </row>
    <row r="44" spans="1:11" s="2" customFormat="1" ht="45">
      <c r="A44" s="71">
        <v>4</v>
      </c>
      <c r="B44" s="68" t="s">
        <v>177</v>
      </c>
      <c r="C44" s="70"/>
      <c r="D44" s="70"/>
      <c r="E44" s="79"/>
      <c r="F44" s="70"/>
      <c r="G44" s="70"/>
      <c r="H44" s="79"/>
      <c r="I44" s="70"/>
      <c r="J44" s="70"/>
      <c r="K44" s="70"/>
    </row>
    <row r="45" spans="1:11" s="2" customFormat="1">
      <c r="A45" s="71"/>
      <c r="B45" s="68" t="s">
        <v>182</v>
      </c>
      <c r="C45" s="70"/>
      <c r="D45" s="70"/>
      <c r="E45" s="79"/>
      <c r="F45" s="70"/>
      <c r="G45" s="70"/>
      <c r="H45" s="79"/>
      <c r="I45" s="70"/>
      <c r="J45" s="70"/>
      <c r="K45" s="70"/>
    </row>
    <row r="46" spans="1:11" s="2" customFormat="1" ht="60">
      <c r="A46" s="71">
        <v>5</v>
      </c>
      <c r="B46" s="68" t="s">
        <v>178</v>
      </c>
      <c r="C46" s="70"/>
      <c r="D46" s="70"/>
      <c r="E46" s="79"/>
      <c r="F46" s="70"/>
      <c r="G46" s="70"/>
      <c r="H46" s="79"/>
      <c r="I46" s="70"/>
      <c r="J46" s="70"/>
      <c r="K46" s="70"/>
    </row>
    <row r="47" spans="1:11" s="2" customFormat="1">
      <c r="A47" s="71"/>
      <c r="B47" s="68" t="s">
        <v>182</v>
      </c>
      <c r="C47" s="70"/>
      <c r="D47" s="70"/>
      <c r="E47" s="79"/>
      <c r="F47" s="70"/>
      <c r="G47" s="70"/>
      <c r="H47" s="79"/>
      <c r="I47" s="70"/>
      <c r="J47" s="70"/>
      <c r="K47" s="70"/>
    </row>
    <row r="48" spans="1:11" s="2" customFormat="1" ht="30">
      <c r="A48" s="71">
        <v>6</v>
      </c>
      <c r="B48" s="68" t="s">
        <v>179</v>
      </c>
      <c r="C48" s="70"/>
      <c r="D48" s="70"/>
      <c r="E48" s="79"/>
      <c r="F48" s="70"/>
      <c r="G48" s="70"/>
      <c r="H48" s="79"/>
      <c r="I48" s="70"/>
      <c r="J48" s="70"/>
      <c r="K48" s="70"/>
    </row>
    <row r="49" spans="1:11" s="2" customFormat="1">
      <c r="A49" s="71"/>
      <c r="B49" s="68" t="s">
        <v>182</v>
      </c>
      <c r="C49" s="70"/>
      <c r="D49" s="70"/>
      <c r="E49" s="79"/>
      <c r="F49" s="70"/>
      <c r="G49" s="70"/>
      <c r="H49" s="79"/>
      <c r="I49" s="70"/>
      <c r="J49" s="70"/>
      <c r="K49" s="70"/>
    </row>
    <row r="50" spans="1:11" s="2" customFormat="1" ht="45">
      <c r="A50" s="71">
        <v>7</v>
      </c>
      <c r="B50" s="68" t="s">
        <v>180</v>
      </c>
      <c r="C50" s="70"/>
      <c r="D50" s="70"/>
      <c r="E50" s="79"/>
      <c r="F50" s="70"/>
      <c r="G50" s="70"/>
      <c r="H50" s="79"/>
      <c r="I50" s="70"/>
      <c r="J50" s="70"/>
      <c r="K50" s="70"/>
    </row>
    <row r="51" spans="1:11" s="2" customFormat="1">
      <c r="A51" s="71"/>
      <c r="B51" s="68" t="s">
        <v>182</v>
      </c>
      <c r="C51" s="70"/>
      <c r="D51" s="70"/>
      <c r="E51" s="79"/>
      <c r="F51" s="70"/>
      <c r="G51" s="70"/>
      <c r="H51" s="79"/>
      <c r="I51" s="70"/>
      <c r="J51" s="70"/>
      <c r="K51" s="70"/>
    </row>
    <row r="52" spans="1:11" s="2" customFormat="1">
      <c r="A52" s="71">
        <v>8</v>
      </c>
      <c r="B52" s="68" t="s">
        <v>181</v>
      </c>
      <c r="C52" s="70"/>
      <c r="D52" s="70"/>
      <c r="E52" s="79"/>
      <c r="F52" s="70"/>
      <c r="G52" s="70"/>
      <c r="H52" s="79"/>
      <c r="I52" s="70"/>
      <c r="J52" s="70"/>
      <c r="K52" s="70"/>
    </row>
    <row r="53" spans="1:11" s="2" customFormat="1">
      <c r="A53" s="77"/>
      <c r="B53" s="68" t="s">
        <v>182</v>
      </c>
      <c r="C53" s="70"/>
      <c r="D53" s="70"/>
      <c r="E53" s="79"/>
      <c r="F53" s="70"/>
      <c r="G53" s="70"/>
      <c r="H53" s="79"/>
      <c r="I53" s="70"/>
      <c r="J53" s="70"/>
      <c r="K53" s="70"/>
    </row>
    <row r="54" spans="1:11" s="2" customFormat="1" ht="14.25">
      <c r="A54" s="80" t="s">
        <v>138</v>
      </c>
      <c r="B54" s="81" t="s">
        <v>186</v>
      </c>
      <c r="C54" s="70"/>
      <c r="D54" s="70"/>
      <c r="E54" s="70"/>
      <c r="F54" s="70"/>
      <c r="G54" s="70"/>
      <c r="H54" s="70"/>
      <c r="I54" s="70"/>
      <c r="J54" s="70"/>
      <c r="K54" s="70"/>
    </row>
    <row r="55" spans="1:11" s="2" customFormat="1">
      <c r="A55" s="80"/>
      <c r="B55" s="68" t="s">
        <v>182</v>
      </c>
      <c r="C55" s="70"/>
      <c r="D55" s="70"/>
      <c r="E55" s="70"/>
      <c r="F55" s="70"/>
      <c r="G55" s="70"/>
      <c r="H55" s="70"/>
      <c r="I55" s="70"/>
      <c r="J55" s="70"/>
      <c r="K55" s="70"/>
    </row>
    <row r="56" spans="1:11" s="2" customFormat="1" ht="14.25">
      <c r="A56" s="10"/>
      <c r="B56" s="82"/>
      <c r="C56" s="70"/>
      <c r="D56" s="70"/>
      <c r="E56" s="70"/>
      <c r="F56" s="70"/>
      <c r="G56" s="70"/>
      <c r="H56" s="70"/>
      <c r="I56" s="70"/>
      <c r="J56" s="70"/>
      <c r="K56" s="70"/>
    </row>
    <row r="57" spans="1:11" s="2" customFormat="1" ht="14.25">
      <c r="A57" s="10"/>
      <c r="B57" s="82"/>
      <c r="C57" s="70"/>
      <c r="D57" s="70"/>
      <c r="E57" s="70"/>
      <c r="F57" s="70"/>
      <c r="G57" s="70"/>
      <c r="H57" s="70"/>
      <c r="I57" s="70"/>
      <c r="J57" s="70"/>
      <c r="K57" s="70"/>
    </row>
    <row r="58" spans="1:11" s="2" customFormat="1" ht="21.75" hidden="1" customHeight="1">
      <c r="A58" s="11" t="s">
        <v>126</v>
      </c>
      <c r="B58" s="15" t="s">
        <v>127</v>
      </c>
      <c r="C58" s="16" t="e">
        <f>#REF!</f>
        <v>#REF!</v>
      </c>
      <c r="D58" s="16" t="e">
        <f>#REF!</f>
        <v>#REF!</v>
      </c>
      <c r="E58" s="16">
        <v>49911.389000000003</v>
      </c>
      <c r="F58" s="16">
        <v>165149</v>
      </c>
      <c r="G58" s="16">
        <v>239918.071368</v>
      </c>
      <c r="H58" s="16"/>
      <c r="I58" s="17">
        <v>220874.29535999999</v>
      </c>
      <c r="J58" s="16"/>
      <c r="K58" s="16">
        <v>147424</v>
      </c>
    </row>
    <row r="59" spans="1:11" ht="24.75" hidden="1" customHeight="1">
      <c r="A59" s="18"/>
      <c r="B59" s="18" t="s">
        <v>128</v>
      </c>
      <c r="C59" s="16" t="e">
        <f>#REF!</f>
        <v>#REF!</v>
      </c>
      <c r="D59" s="19" t="e">
        <f>#REF!</f>
        <v>#REF!</v>
      </c>
      <c r="E59" s="19">
        <f>E58</f>
        <v>49911.389000000003</v>
      </c>
      <c r="F59" s="19">
        <v>165149</v>
      </c>
      <c r="G59" s="19">
        <v>239918.071368</v>
      </c>
      <c r="H59" s="19"/>
      <c r="I59" s="20">
        <f>I58</f>
        <v>220874.29535999999</v>
      </c>
      <c r="J59" s="19"/>
      <c r="K59" s="19">
        <v>147424</v>
      </c>
    </row>
    <row r="60" spans="1:11" ht="14.1" hidden="1" customHeight="1">
      <c r="B60" s="21" t="s">
        <v>129</v>
      </c>
      <c r="C60" s="2">
        <v>52824</v>
      </c>
      <c r="J60" s="1">
        <v>2657</v>
      </c>
    </row>
    <row r="61" spans="1:11" ht="14.1" hidden="1" customHeight="1">
      <c r="B61" s="21"/>
      <c r="C61" s="2">
        <f>C60-J60</f>
        <v>50167</v>
      </c>
    </row>
    <row r="62" spans="1:11" ht="14.1" hidden="1" customHeight="1">
      <c r="B62" s="21" t="s">
        <v>130</v>
      </c>
      <c r="C62" s="2">
        <v>2202629</v>
      </c>
      <c r="D62" s="16" t="e">
        <f>SUM(E62:K62)</f>
        <v>#REF!</v>
      </c>
      <c r="E62" s="9" t="e">
        <f>E37+#REF!+#REF!+#REF!+#REF!+#REF!+#REF!</f>
        <v>#REF!</v>
      </c>
      <c r="F62" s="9" t="e">
        <f>F37+#REF!+#REF!+#REF!+#REF!+#REF!+#REF!+#REF!+#REF!</f>
        <v>#REF!</v>
      </c>
      <c r="G62" s="9" t="e">
        <f>G37+#REF!+#REF!+#REF!+#REF!+#REF!</f>
        <v>#REF!</v>
      </c>
      <c r="H62" s="9" t="e">
        <f>H37+#REF!+#REF!+#REF!+#REF!+#REF!+#REF!</f>
        <v>#REF!</v>
      </c>
      <c r="I62" s="9" t="e">
        <f>I37+#REF!+#REF!+#REF!+#REF!</f>
        <v>#REF!</v>
      </c>
      <c r="J62" s="9" t="e">
        <f>J37+#REF!+#REF!+#REF!+#REF!+#REF!+#REF!</f>
        <v>#REF!</v>
      </c>
      <c r="K62" s="9" t="e">
        <f>K37+#REF!+#REF!+#REF!+#REF!</f>
        <v>#REF!</v>
      </c>
    </row>
    <row r="63" spans="1:11" ht="14.1" hidden="1" customHeight="1">
      <c r="C63" s="22">
        <f>C37-C62</f>
        <v>-2202629</v>
      </c>
      <c r="D63" s="16">
        <f>SUM(E63:K63)</f>
        <v>1327977</v>
      </c>
      <c r="E63" s="23">
        <v>121325</v>
      </c>
      <c r="F63" s="23">
        <v>208825</v>
      </c>
      <c r="G63" s="23">
        <v>383948</v>
      </c>
      <c r="H63" s="23">
        <v>100530</v>
      </c>
      <c r="I63" s="23">
        <v>132568</v>
      </c>
      <c r="J63" s="23">
        <v>188227</v>
      </c>
      <c r="K63" s="23">
        <v>192554</v>
      </c>
    </row>
    <row r="64" spans="1:11" ht="14.1" hidden="1" customHeight="1">
      <c r="E64" s="9" t="e">
        <f>E62-E63</f>
        <v>#REF!</v>
      </c>
      <c r="F64" s="9" t="e">
        <f>#REF!</f>
        <v>#REF!</v>
      </c>
      <c r="G64" s="9" t="e">
        <f>#REF!</f>
        <v>#REF!</v>
      </c>
      <c r="H64" s="9" t="e">
        <f>#REF!</f>
        <v>#REF!</v>
      </c>
      <c r="I64" s="9" t="e">
        <f>#REF!</f>
        <v>#REF!</v>
      </c>
      <c r="J64" s="9" t="e">
        <f>#REF!</f>
        <v>#REF!</v>
      </c>
      <c r="K64" s="9" t="e">
        <f>#REF!</f>
        <v>#REF!</v>
      </c>
    </row>
    <row r="65" spans="11:11" ht="14.1" hidden="1" customHeight="1">
      <c r="K65" s="9" t="e">
        <f>K58+#REF!+#REF!+#REF!+#REF!</f>
        <v>#REF!</v>
      </c>
    </row>
    <row r="66" spans="11:11" ht="14.1" hidden="1" customHeight="1"/>
    <row r="67" spans="11:11" ht="14.1" hidden="1" customHeight="1"/>
    <row r="68" spans="11:11" ht="14.1" hidden="1" customHeight="1"/>
  </sheetData>
  <mergeCells count="2">
    <mergeCell ref="A2:K2"/>
    <mergeCell ref="A3:K3"/>
  </mergeCells>
  <phoneticPr fontId="228" type="noConversion"/>
  <printOptions horizontalCentered="1"/>
  <pageMargins left="0.39370078740157483" right="0.19685039370078741" top="0.59055118110236227" bottom="0.59055118110236227"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B2-Thu chi</vt:lpstr>
      <vt:lpstr>B1- Cân đối</vt:lpstr>
      <vt:lpstr>B1-TH</vt:lpstr>
      <vt:lpstr>B2 -Chi tiết</vt:lpstr>
      <vt:lpstr>B4 -Trường học (2)</vt:lpstr>
      <vt:lpstr>B2a -CĐCS các trường</vt:lpstr>
      <vt:lpstr>B5</vt:lpstr>
      <vt:lpstr>'B1-TH'!Print_Area</vt:lpstr>
      <vt:lpstr>'B2 -Chi tiết'!Print_Area</vt:lpstr>
      <vt:lpstr>'B2a -CĐCS các trường'!Print_Area</vt:lpstr>
      <vt:lpstr>'B2-Thu chi'!Print_Area</vt:lpstr>
      <vt:lpstr>'B5'!Print_Area</vt:lpstr>
      <vt:lpstr>'B1-TH'!Print_Titles</vt:lpstr>
      <vt:lpstr>'B2-Thu chi'!Print_Titles</vt:lpstr>
      <vt:lpstr>'B5'!Print_Titles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MTLS</cp:lastModifiedBy>
  <cp:lastPrinted>2026-09-17T08:44:29Z</cp:lastPrinted>
  <dcterms:created xsi:type="dcterms:W3CDTF">2025-07-11T09:18:15Z</dcterms:created>
  <dcterms:modified xsi:type="dcterms:W3CDTF">2026-09-17T08:45:20Z</dcterms:modified>
</cp:coreProperties>
</file>